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90" windowWidth="14550" windowHeight="11760" activeTab="0"/>
  </bookViews>
  <sheets>
    <sheet name="入力シート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/>
  <calcPr fullCalcOnLoad="1"/>
</workbook>
</file>

<file path=xl/sharedStrings.xml><?xml version="1.0" encoding="utf-8"?>
<sst xmlns="http://schemas.openxmlformats.org/spreadsheetml/2006/main" count="796" uniqueCount="108">
  <si>
    <t>動粘性係数</t>
  </si>
  <si>
    <t>ν</t>
  </si>
  <si>
    <t>[m^2/s]</t>
  </si>
  <si>
    <t>密度air</t>
  </si>
  <si>
    <t>ρ</t>
  </si>
  <si>
    <t>[kg/m3]</t>
  </si>
  <si>
    <t>風車効率</t>
  </si>
  <si>
    <t>Cp</t>
  </si>
  <si>
    <t>動力効率</t>
  </si>
  <si>
    <t>N</t>
  </si>
  <si>
    <t>変速機がある場合は0.95を加えて、N = 0.95 x 0.7</t>
  </si>
  <si>
    <t>1回転に要する時間(sec)</t>
  </si>
  <si>
    <t>T</t>
  </si>
  <si>
    <t>[sec]</t>
  </si>
  <si>
    <t>&lt;-実測から</t>
  </si>
  <si>
    <t>風速(m/s)</t>
  </si>
  <si>
    <t>[m/s]</t>
  </si>
  <si>
    <t>&lt;-実測から（扇風機の風速）</t>
  </si>
  <si>
    <t>翼半径(m)</t>
  </si>
  <si>
    <t>R</t>
  </si>
  <si>
    <t>[m]</t>
  </si>
  <si>
    <t>ブレードの枚数</t>
  </si>
  <si>
    <t>i</t>
  </si>
  <si>
    <t>[degrees]</t>
  </si>
  <si>
    <t>[mm]</t>
  </si>
  <si>
    <t>翼幅</t>
  </si>
  <si>
    <t>B</t>
  </si>
  <si>
    <t>計算点の半径(m)</t>
  </si>
  <si>
    <t>ブレード翼端速度</t>
  </si>
  <si>
    <t>Vtip</t>
  </si>
  <si>
    <t>周速比＝ブレード翼端速度/風速</t>
  </si>
  <si>
    <t>TSR</t>
  </si>
  <si>
    <t>低回転の複数枚のブレードは、およそ翼端速度比が１～４で、高回転で使うものは５～７</t>
  </si>
  <si>
    <t>受風面積(m^2)</t>
  </si>
  <si>
    <t>A</t>
  </si>
  <si>
    <t>[m^2]</t>
  </si>
  <si>
    <t>Cot C</t>
  </si>
  <si>
    <t>[rad]</t>
  </si>
  <si>
    <t>翼端の場合</t>
  </si>
  <si>
    <t>Tan C</t>
  </si>
  <si>
    <t>U=v_result</t>
  </si>
  <si>
    <t>レイノルズ数</t>
  </si>
  <si>
    <t>翼の高さ（）</t>
  </si>
  <si>
    <t>d</t>
  </si>
  <si>
    <t>風車回転数</t>
  </si>
  <si>
    <t>[rpm]</t>
  </si>
  <si>
    <t>r1</t>
  </si>
  <si>
    <t>r2</t>
  </si>
  <si>
    <t>r3</t>
  </si>
  <si>
    <t>翼型の計算点(半径位置）での速度</t>
  </si>
  <si>
    <t>V1</t>
  </si>
  <si>
    <t>V2</t>
  </si>
  <si>
    <t>V3</t>
  </si>
  <si>
    <t>翼型(翼端）が受ける風速</t>
  </si>
  <si>
    <t>Re_tip</t>
  </si>
  <si>
    <t>翼型(r1）が受ける風速</t>
  </si>
  <si>
    <t>U=v_r1</t>
  </si>
  <si>
    <t>Re_r1</t>
  </si>
  <si>
    <t>c_tip</t>
  </si>
  <si>
    <t>翼弦長(翼端）</t>
  </si>
  <si>
    <t>翼弦長(r1）</t>
  </si>
  <si>
    <t>翼弦長(r2）</t>
  </si>
  <si>
    <t>翼弦長(r3）</t>
  </si>
  <si>
    <t>c_1</t>
  </si>
  <si>
    <t>c_2</t>
  </si>
  <si>
    <t>c_3</t>
  </si>
  <si>
    <t>減速比</t>
  </si>
  <si>
    <t>”2/3”</t>
  </si>
  <si>
    <t>模型では実測の結果あまり減速していなかったので”1”でもOK</t>
  </si>
  <si>
    <t>r1の位置</t>
  </si>
  <si>
    <t>翼型(r2）が受ける風速</t>
  </si>
  <si>
    <t>U=v_r2</t>
  </si>
  <si>
    <t>Re_r2</t>
  </si>
  <si>
    <t>r2の位置</t>
  </si>
  <si>
    <t>翼型(r3）が受ける風速</t>
  </si>
  <si>
    <t>U=v_r3</t>
  </si>
  <si>
    <t>Re_r3</t>
  </si>
  <si>
    <t>とりあえず使わない</t>
  </si>
  <si>
    <t>TSR1</t>
  </si>
  <si>
    <t>TSR2</t>
  </si>
  <si>
    <t>TSR3</t>
  </si>
  <si>
    <t>local TSR</t>
  </si>
  <si>
    <t>平均速度</t>
  </si>
  <si>
    <t>平均Re</t>
  </si>
  <si>
    <t>平均Reynolds数</t>
  </si>
  <si>
    <t>対称翼の結果</t>
  </si>
  <si>
    <t>→</t>
  </si>
  <si>
    <t>その他のパラメータ</t>
  </si>
  <si>
    <t>W</t>
  </si>
  <si>
    <r>
      <rPr>
        <i/>
        <sz val="16"/>
        <rFont val="ＭＳ Ｐゴシック"/>
        <family val="3"/>
      </rPr>
      <t>W</t>
    </r>
    <r>
      <rPr>
        <sz val="16"/>
        <rFont val="ＭＳ Ｐゴシック"/>
        <family val="3"/>
      </rPr>
      <t>風速[m/s]</t>
    </r>
  </si>
  <si>
    <r>
      <rPr>
        <i/>
        <sz val="16"/>
        <rFont val="ＭＳ Ｐゴシック"/>
        <family val="3"/>
      </rPr>
      <t>N</t>
    </r>
    <r>
      <rPr>
        <sz val="16"/>
        <rFont val="ＭＳ Ｐゴシック"/>
        <family val="3"/>
      </rPr>
      <t>回転数[rpm]</t>
    </r>
  </si>
  <si>
    <t>c</t>
  </si>
  <si>
    <t>例</t>
  </si>
  <si>
    <t>翼弦長(翼端)</t>
  </si>
  <si>
    <t>U</t>
  </si>
  <si>
    <t>[m/s]</t>
  </si>
  <si>
    <t>周速度</t>
  </si>
  <si>
    <t>V</t>
  </si>
  <si>
    <t>レイノルズ数</t>
  </si>
  <si>
    <t>Re</t>
  </si>
  <si>
    <t>単位無</t>
  </si>
  <si>
    <t>変形させた翼型（非対称翼型）の結果</t>
  </si>
  <si>
    <t>回転数の比</t>
  </si>
  <si>
    <t>揚抗比の差</t>
  </si>
  <si>
    <t>α=10°前後の揚抗比</t>
  </si>
  <si>
    <t>QBladeの結果より</t>
  </si>
  <si>
    <t>ブレード半径(翼端)</t>
  </si>
  <si>
    <t>合成ベクトル速度
（合速度）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</si>
</sst>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_ "/>
    <numFmt numFmtId="178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i/>
      <sz val="16"/>
      <name val="ＭＳ Ｐゴシック"/>
      <family val="3"/>
    </font>
    <font>
      <i/>
      <sz val="11"/>
      <name val="ＭＳ Ｐゴシック"/>
      <family val="3"/>
    </font>
    <font>
      <sz val="16"/>
      <color indexed="9"/>
      <name val="ＭＳ Ｐゴシック"/>
      <family val="3"/>
    </font>
    <font>
      <sz val="18"/>
      <color indexed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20"/>
      <color indexed="8"/>
      <name val="Cambria Math"/>
      <family val="1"/>
    </font>
    <font>
      <sz val="18"/>
      <color indexed="8"/>
      <name val="Cambria Math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ＭＳ Ｐゴシック"/>
      <family val="3"/>
    </font>
    <font>
      <sz val="18"/>
      <color theme="0"/>
      <name val="ＭＳ Ｐゴシック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5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13" borderId="11" xfId="0" applyFont="1" applyFill="1" applyBorder="1" applyAlignment="1">
      <alignment vertical="center"/>
    </xf>
    <xf numFmtId="178" fontId="3" fillId="13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24</xdr:row>
      <xdr:rowOff>66675</xdr:rowOff>
    </xdr:from>
    <xdr:ext cx="1657350" cy="571500"/>
    <xdr:sp>
      <xdr:nvSpPr>
        <xdr:cNvPr id="1" name="テキスト ボックス 1"/>
        <xdr:cNvSpPr txBox="1">
          <a:spLocks noChangeArrowheads="1"/>
        </xdr:cNvSpPr>
      </xdr:nvSpPr>
      <xdr:spPr>
        <a:xfrm>
          <a:off x="3381375" y="7048500"/>
          <a:ext cx="1657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Re=Uc/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ν</a:t>
          </a:r>
        </a:p>
      </xdr:txBody>
    </xdr:sp>
    <xdr:clientData/>
  </xdr:oneCellAnchor>
  <xdr:oneCellAnchor>
    <xdr:from>
      <xdr:col>3</xdr:col>
      <xdr:colOff>0</xdr:colOff>
      <xdr:row>20</xdr:row>
      <xdr:rowOff>152400</xdr:rowOff>
    </xdr:from>
    <xdr:ext cx="1952625" cy="1990725"/>
    <xdr:sp>
      <xdr:nvSpPr>
        <xdr:cNvPr id="2" name="テキスト ボックス 2"/>
        <xdr:cNvSpPr txBox="1">
          <a:spLocks noChangeArrowheads="1"/>
        </xdr:cNvSpPr>
      </xdr:nvSpPr>
      <xdr:spPr>
        <a:xfrm>
          <a:off x="3086100" y="5448300"/>
          <a:ext cx="195262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V=(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π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2R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N)/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60</a:t>
          </a:r>
        </a:p>
      </xdr:txBody>
    </xdr:sp>
    <xdr:clientData/>
  </xdr:oneCellAnchor>
  <xdr:oneCellAnchor>
    <xdr:from>
      <xdr:col>3</xdr:col>
      <xdr:colOff>142875</xdr:colOff>
      <xdr:row>22</xdr:row>
      <xdr:rowOff>161925</xdr:rowOff>
    </xdr:from>
    <xdr:ext cx="1724025" cy="1771650"/>
    <xdr:sp>
      <xdr:nvSpPr>
        <xdr:cNvPr id="3" name="テキスト ボックス 3"/>
        <xdr:cNvSpPr txBox="1">
          <a:spLocks noChangeArrowheads="1"/>
        </xdr:cNvSpPr>
      </xdr:nvSpPr>
      <xdr:spPr>
        <a:xfrm>
          <a:off x="3228975" y="6419850"/>
          <a:ext cx="172402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U=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W^2+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V^2 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4.75390625" style="0" customWidth="1"/>
    <col min="2" max="2" width="18.375" style="0" customWidth="1"/>
    <col min="3" max="3" width="17.375" style="0" customWidth="1"/>
    <col min="4" max="4" width="4.875" style="0" customWidth="1"/>
    <col min="5" max="5" width="20.25390625" style="0" customWidth="1"/>
    <col min="6" max="6" width="17.50390625" style="0" customWidth="1"/>
    <col min="8" max="8" width="28.875" style="0" customWidth="1"/>
    <col min="9" max="9" width="5.25390625" style="0" customWidth="1"/>
    <col min="10" max="10" width="21.50390625" style="0" customWidth="1"/>
    <col min="11" max="11" width="22.25390625" style="0" customWidth="1"/>
  </cols>
  <sheetData>
    <row r="1" ht="14.25" thickBot="1"/>
    <row r="2" spans="2:12" ht="27" customHeight="1">
      <c r="B2" s="31" t="s">
        <v>85</v>
      </c>
      <c r="C2" s="32"/>
      <c r="D2" s="32"/>
      <c r="E2" s="32"/>
      <c r="F2" s="33"/>
      <c r="H2" s="26" t="s">
        <v>104</v>
      </c>
      <c r="I2" s="27"/>
      <c r="J2" s="28"/>
      <c r="K2" s="28"/>
      <c r="L2" s="2"/>
    </row>
    <row r="3" spans="2:12" ht="18.75">
      <c r="B3" s="17" t="s">
        <v>89</v>
      </c>
      <c r="C3" s="15" t="s">
        <v>90</v>
      </c>
      <c r="D3" s="15"/>
      <c r="E3" s="15" t="s">
        <v>84</v>
      </c>
      <c r="F3" s="18" t="s">
        <v>31</v>
      </c>
      <c r="H3" s="25" t="s">
        <v>105</v>
      </c>
      <c r="I3" s="25"/>
      <c r="J3" s="28"/>
      <c r="K3" s="28"/>
      <c r="L3" s="2"/>
    </row>
    <row r="4" spans="2:12" ht="33" customHeight="1">
      <c r="B4" s="19">
        <v>2.5</v>
      </c>
      <c r="C4" s="16"/>
      <c r="D4" s="16" t="s">
        <v>86</v>
      </c>
      <c r="E4" s="16" t="e">
        <f>ROUND(Sheet1!$D$59,0)</f>
        <v>#DIV/0!</v>
      </c>
      <c r="F4" s="20" t="e">
        <f>ROUND(Sheet1!$D$28,2)</f>
        <v>#DIV/0!</v>
      </c>
      <c r="H4" s="29">
        <v>1</v>
      </c>
      <c r="I4" s="25"/>
      <c r="J4" s="28"/>
      <c r="K4" s="28"/>
      <c r="L4" s="2"/>
    </row>
    <row r="5" spans="2:12" ht="33" customHeight="1">
      <c r="B5" s="19">
        <v>3</v>
      </c>
      <c r="C5" s="16"/>
      <c r="D5" s="16" t="s">
        <v>86</v>
      </c>
      <c r="E5" s="16" t="e">
        <f>ROUND(Sheet2!$D$59,0)</f>
        <v>#DIV/0!</v>
      </c>
      <c r="F5" s="20" t="e">
        <f>ROUND(Sheet2!$D$28,2)</f>
        <v>#DIV/0!</v>
      </c>
      <c r="H5" s="29"/>
      <c r="I5" s="25"/>
      <c r="J5" s="28"/>
      <c r="K5" s="28"/>
      <c r="L5" s="2"/>
    </row>
    <row r="6" spans="2:12" ht="33" customHeight="1" thickBot="1">
      <c r="B6" s="21">
        <v>3.5</v>
      </c>
      <c r="C6" s="22"/>
      <c r="D6" s="22" t="s">
        <v>86</v>
      </c>
      <c r="E6" s="22" t="e">
        <f>ROUND(Sheet3!$D$59,0)</f>
        <v>#DIV/0!</v>
      </c>
      <c r="F6" s="23" t="e">
        <f>ROUND(Sheet3!$D$28,2)</f>
        <v>#DIV/0!</v>
      </c>
      <c r="H6" s="29"/>
      <c r="I6" s="25"/>
      <c r="J6" s="28"/>
      <c r="K6" s="28"/>
      <c r="L6" s="2"/>
    </row>
    <row r="7" spans="8:12" ht="14.25" thickBot="1">
      <c r="H7" s="28"/>
      <c r="I7" s="28"/>
      <c r="J7" s="28"/>
      <c r="K7" s="28"/>
      <c r="L7" s="2"/>
    </row>
    <row r="8" spans="2:12" ht="27" customHeight="1">
      <c r="B8" s="31" t="s">
        <v>101</v>
      </c>
      <c r="C8" s="32"/>
      <c r="D8" s="32"/>
      <c r="E8" s="32"/>
      <c r="F8" s="33"/>
      <c r="H8" s="28"/>
      <c r="I8" s="28"/>
      <c r="J8" s="34" t="s">
        <v>102</v>
      </c>
      <c r="K8" s="34" t="s">
        <v>103</v>
      </c>
      <c r="L8" s="2"/>
    </row>
    <row r="9" spans="2:12" ht="18.75" customHeight="1">
      <c r="B9" s="17" t="s">
        <v>89</v>
      </c>
      <c r="C9" s="15" t="s">
        <v>90</v>
      </c>
      <c r="D9" s="15"/>
      <c r="E9" s="15" t="s">
        <v>84</v>
      </c>
      <c r="F9" s="18" t="s">
        <v>31</v>
      </c>
      <c r="H9" s="28"/>
      <c r="I9" s="28"/>
      <c r="J9" s="34"/>
      <c r="K9" s="34"/>
      <c r="L9" s="2"/>
    </row>
    <row r="10" spans="2:12" ht="33" customHeight="1">
      <c r="B10" s="19">
        <v>2.5</v>
      </c>
      <c r="C10" s="16"/>
      <c r="D10" s="16" t="s">
        <v>86</v>
      </c>
      <c r="E10" s="16" t="e">
        <f>ROUND(Sheet4!$D$59,0)</f>
        <v>#DIV/0!</v>
      </c>
      <c r="F10" s="20" t="e">
        <f>ROUND(Sheet4!$D$28,2)</f>
        <v>#DIV/0!</v>
      </c>
      <c r="H10" s="29">
        <v>3.5</v>
      </c>
      <c r="I10" s="25"/>
      <c r="J10" s="29" t="e">
        <f>C10/C4</f>
        <v>#DIV/0!</v>
      </c>
      <c r="K10" s="29">
        <f>H10/H4</f>
        <v>3.5</v>
      </c>
      <c r="L10" s="2"/>
    </row>
    <row r="11" spans="2:12" ht="33" customHeight="1">
      <c r="B11" s="19">
        <v>3</v>
      </c>
      <c r="C11" s="16"/>
      <c r="D11" s="16" t="s">
        <v>86</v>
      </c>
      <c r="E11" s="16" t="e">
        <f>ROUND(Sheet5!$D$59,0)</f>
        <v>#DIV/0!</v>
      </c>
      <c r="F11" s="20" t="e">
        <f>ROUND(Sheet5!$D$28,2)</f>
        <v>#DIV/0!</v>
      </c>
      <c r="H11" s="29"/>
      <c r="I11" s="25"/>
      <c r="J11" s="29" t="e">
        <f>C11/C5</f>
        <v>#DIV/0!</v>
      </c>
      <c r="K11" s="29" t="e">
        <f>H11/H5</f>
        <v>#DIV/0!</v>
      </c>
      <c r="L11" s="2"/>
    </row>
    <row r="12" spans="2:12" ht="33" customHeight="1" thickBot="1">
      <c r="B12" s="21">
        <v>3.5</v>
      </c>
      <c r="C12" s="22"/>
      <c r="D12" s="22" t="s">
        <v>86</v>
      </c>
      <c r="E12" s="22" t="e">
        <f>ROUND(Sheet6!$D$59,0)</f>
        <v>#DIV/0!</v>
      </c>
      <c r="F12" s="23" t="e">
        <f>ROUND(Sheet6!$D$28,2)</f>
        <v>#DIV/0!</v>
      </c>
      <c r="H12" s="29"/>
      <c r="I12" s="25"/>
      <c r="J12" s="29" t="e">
        <f>C12/C6</f>
        <v>#DIV/0!</v>
      </c>
      <c r="K12" s="29" t="e">
        <f>H12/H6</f>
        <v>#DIV/0!</v>
      </c>
      <c r="L12" s="2"/>
    </row>
    <row r="13" spans="8:12" ht="13.5">
      <c r="H13" s="28"/>
      <c r="I13" s="28"/>
      <c r="J13" s="28"/>
      <c r="K13" s="28"/>
      <c r="L13" s="2"/>
    </row>
    <row r="14" ht="13.5">
      <c r="A14" t="s">
        <v>87</v>
      </c>
    </row>
    <row r="15" spans="2:6" ht="13.5">
      <c r="B15" t="s">
        <v>0</v>
      </c>
      <c r="C15" s="24" t="s">
        <v>1</v>
      </c>
      <c r="E15">
        <v>1.502E-05</v>
      </c>
      <c r="F15" t="s">
        <v>2</v>
      </c>
    </row>
    <row r="16" spans="2:6" ht="13.5">
      <c r="B16" t="s">
        <v>3</v>
      </c>
      <c r="C16" s="24" t="s">
        <v>4</v>
      </c>
      <c r="E16">
        <v>1.203</v>
      </c>
      <c r="F16" t="s">
        <v>5</v>
      </c>
    </row>
    <row r="17" ht="4.5" customHeight="1">
      <c r="C17" s="24"/>
    </row>
    <row r="18" spans="1:7" ht="13.5">
      <c r="A18" t="s">
        <v>92</v>
      </c>
      <c r="B18" t="s">
        <v>106</v>
      </c>
      <c r="C18" s="24" t="s">
        <v>19</v>
      </c>
      <c r="E18">
        <v>0.275</v>
      </c>
      <c r="F18" t="s">
        <v>20</v>
      </c>
      <c r="G18" t="s">
        <v>14</v>
      </c>
    </row>
    <row r="19" spans="1:7" ht="13.5">
      <c r="A19" t="s">
        <v>92</v>
      </c>
      <c r="B19" t="s">
        <v>93</v>
      </c>
      <c r="C19" s="24" t="s">
        <v>91</v>
      </c>
      <c r="E19">
        <v>12</v>
      </c>
      <c r="F19" t="s">
        <v>24</v>
      </c>
      <c r="G19" t="s">
        <v>14</v>
      </c>
    </row>
    <row r="21" spans="2:6" ht="65.25" customHeight="1">
      <c r="B21" t="s">
        <v>96</v>
      </c>
      <c r="C21" s="24" t="s">
        <v>97</v>
      </c>
      <c r="F21" t="s">
        <v>95</v>
      </c>
    </row>
    <row r="22" ht="10.5" customHeight="1">
      <c r="C22" s="24"/>
    </row>
    <row r="23" spans="2:6" ht="47.25" customHeight="1">
      <c r="B23" s="30" t="s">
        <v>107</v>
      </c>
      <c r="C23" s="24" t="s">
        <v>94</v>
      </c>
      <c r="F23" t="s">
        <v>95</v>
      </c>
    </row>
    <row r="24" ht="9.75" customHeight="1"/>
    <row r="25" spans="2:6" ht="56.25" customHeight="1">
      <c r="B25" t="s">
        <v>98</v>
      </c>
      <c r="C25" s="24" t="s">
        <v>99</v>
      </c>
      <c r="F25" t="s">
        <v>100</v>
      </c>
    </row>
  </sheetData>
  <sheetProtection/>
  <mergeCells count="4">
    <mergeCell ref="B2:F2"/>
    <mergeCell ref="B8:F8"/>
    <mergeCell ref="K8:K9"/>
    <mergeCell ref="J8:J9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="85" zoomScaleNormal="85" zoomScalePageLayoutView="0" workbookViewId="0" topLeftCell="A1">
      <selection activeCell="D47" sqref="D47"/>
    </sheetView>
  </sheetViews>
  <sheetFormatPr defaultColWidth="9.00390625" defaultRowHeight="13.5"/>
  <cols>
    <col min="1" max="1" width="34.75390625" style="0" customWidth="1"/>
    <col min="3" max="3" width="3.125" style="0" customWidth="1"/>
    <col min="4" max="4" width="20.375" style="0" customWidth="1"/>
    <col min="5" max="5" width="15.25390625" style="0" customWidth="1"/>
    <col min="12" max="12" width="11.625" style="0" bestFit="1" customWidth="1"/>
    <col min="13" max="13" width="12.75390625" style="0" bestFit="1" customWidth="1"/>
    <col min="14" max="14" width="13.125" style="0" bestFit="1" customWidth="1"/>
    <col min="15" max="15" width="14.375" style="0" bestFit="1" customWidth="1"/>
    <col min="16" max="16" width="12.75390625" style="0" bestFit="1" customWidth="1"/>
    <col min="18" max="19" width="12.75390625" style="0" bestFit="1" customWidth="1"/>
  </cols>
  <sheetData>
    <row r="1" spans="1:5" ht="13.5">
      <c r="A1" t="s">
        <v>0</v>
      </c>
      <c r="B1" t="s">
        <v>1</v>
      </c>
      <c r="D1">
        <f>0.1502*10^(-4)</f>
        <v>1.502E-05</v>
      </c>
      <c r="E1" t="s">
        <v>2</v>
      </c>
    </row>
    <row r="2" spans="1:5" ht="13.5">
      <c r="A2" t="s">
        <v>3</v>
      </c>
      <c r="B2" t="s">
        <v>4</v>
      </c>
      <c r="D2">
        <v>1.203</v>
      </c>
      <c r="E2" t="s">
        <v>5</v>
      </c>
    </row>
    <row r="4" spans="1:4" ht="13.5">
      <c r="A4" t="s">
        <v>6</v>
      </c>
      <c r="B4" t="s">
        <v>7</v>
      </c>
      <c r="D4">
        <v>0.4</v>
      </c>
    </row>
    <row r="5" spans="1:6" ht="13.5">
      <c r="A5" t="s">
        <v>8</v>
      </c>
      <c r="B5" t="s">
        <v>9</v>
      </c>
      <c r="D5">
        <f>0.95*0.7</f>
        <v>0.6649999999999999</v>
      </c>
      <c r="F5" t="s">
        <v>10</v>
      </c>
    </row>
    <row r="6" spans="1:7" ht="13.5">
      <c r="A6" t="s">
        <v>66</v>
      </c>
      <c r="D6">
        <v>0.9033</v>
      </c>
      <c r="F6" s="10" t="s">
        <v>67</v>
      </c>
      <c r="G6" t="s">
        <v>68</v>
      </c>
    </row>
    <row r="7" ht="14.25" thickBot="1"/>
    <row r="8" spans="1:6" s="11" customFormat="1" ht="18" thickBot="1">
      <c r="A8" s="11" t="s">
        <v>44</v>
      </c>
      <c r="D8" s="12">
        <f>'入力シート'!$C$4</f>
        <v>0</v>
      </c>
      <c r="E8" s="11" t="s">
        <v>45</v>
      </c>
      <c r="F8" s="11" t="s">
        <v>14</v>
      </c>
    </row>
    <row r="9" spans="1:5" ht="14.25" thickBot="1">
      <c r="A9" t="s">
        <v>11</v>
      </c>
      <c r="B9" t="s">
        <v>12</v>
      </c>
      <c r="D9" s="2" t="e">
        <f>60/D8</f>
        <v>#DIV/0!</v>
      </c>
      <c r="E9" t="s">
        <v>13</v>
      </c>
    </row>
    <row r="10" spans="1:6" s="11" customFormat="1" ht="18" thickBot="1">
      <c r="A10" s="11" t="s">
        <v>15</v>
      </c>
      <c r="B10" s="11" t="s">
        <v>88</v>
      </c>
      <c r="D10" s="13">
        <f>'入力シート'!$B$4</f>
        <v>2.5</v>
      </c>
      <c r="E10" s="11" t="s">
        <v>16</v>
      </c>
      <c r="F10" s="11" t="s">
        <v>17</v>
      </c>
    </row>
    <row r="11" spans="1:6" ht="14.25" thickBot="1">
      <c r="A11" t="s">
        <v>18</v>
      </c>
      <c r="B11" t="s">
        <v>19</v>
      </c>
      <c r="D11" s="1">
        <v>0.275</v>
      </c>
      <c r="E11" t="s">
        <v>20</v>
      </c>
      <c r="F11" t="s">
        <v>14</v>
      </c>
    </row>
    <row r="12" spans="1:6" ht="14.25" thickBot="1">
      <c r="A12" t="s">
        <v>21</v>
      </c>
      <c r="B12" t="s">
        <v>22</v>
      </c>
      <c r="D12" s="1">
        <v>3</v>
      </c>
      <c r="F12" t="s">
        <v>14</v>
      </c>
    </row>
    <row r="14" ht="13.5">
      <c r="D14" s="2"/>
    </row>
    <row r="15" ht="14.25" thickBot="1"/>
    <row r="16" spans="1:6" ht="14.25" thickBot="1">
      <c r="A16" t="s">
        <v>59</v>
      </c>
      <c r="B16" t="s">
        <v>58</v>
      </c>
      <c r="D16" s="8">
        <v>12</v>
      </c>
      <c r="E16" t="s">
        <v>24</v>
      </c>
      <c r="F16" t="s">
        <v>14</v>
      </c>
    </row>
    <row r="17" spans="1:7" ht="13.5">
      <c r="A17" t="s">
        <v>42</v>
      </c>
      <c r="B17" t="s">
        <v>43</v>
      </c>
      <c r="D17" s="3">
        <v>3.5</v>
      </c>
      <c r="E17" t="s">
        <v>24</v>
      </c>
      <c r="F17" t="s">
        <v>14</v>
      </c>
      <c r="G17" t="s">
        <v>77</v>
      </c>
    </row>
    <row r="18" spans="1:7" ht="14.25" thickBot="1">
      <c r="A18" t="s">
        <v>25</v>
      </c>
      <c r="B18" t="s">
        <v>26</v>
      </c>
      <c r="D18" s="2">
        <v>200</v>
      </c>
      <c r="E18" t="s">
        <v>24</v>
      </c>
      <c r="F18" t="s">
        <v>14</v>
      </c>
      <c r="G18" t="s">
        <v>77</v>
      </c>
    </row>
    <row r="19" spans="1:6" ht="14.25" thickBot="1">
      <c r="A19" t="s">
        <v>27</v>
      </c>
      <c r="B19" t="s">
        <v>46</v>
      </c>
      <c r="D19" s="8">
        <v>0.142</v>
      </c>
      <c r="E19" t="s">
        <v>20</v>
      </c>
      <c r="F19" t="s">
        <v>14</v>
      </c>
    </row>
    <row r="20" spans="2:6" ht="14.25" thickBot="1">
      <c r="B20" t="s">
        <v>47</v>
      </c>
      <c r="D20" s="9">
        <v>0.08</v>
      </c>
      <c r="E20" t="s">
        <v>20</v>
      </c>
      <c r="F20" t="s">
        <v>14</v>
      </c>
    </row>
    <row r="21" spans="2:6" ht="14.25" thickBot="1">
      <c r="B21" t="s">
        <v>48</v>
      </c>
      <c r="D21" s="9">
        <v>0.053</v>
      </c>
      <c r="E21" t="s">
        <v>20</v>
      </c>
      <c r="F21" t="s">
        <v>14</v>
      </c>
    </row>
    <row r="22" spans="1:6" ht="14.25" thickBot="1">
      <c r="A22" t="s">
        <v>60</v>
      </c>
      <c r="B22" t="s">
        <v>63</v>
      </c>
      <c r="D22" s="8">
        <v>41</v>
      </c>
      <c r="E22" t="s">
        <v>24</v>
      </c>
      <c r="F22" t="s">
        <v>14</v>
      </c>
    </row>
    <row r="23" spans="1:6" ht="14.25" thickBot="1">
      <c r="A23" t="s">
        <v>61</v>
      </c>
      <c r="B23" t="s">
        <v>64</v>
      </c>
      <c r="D23" s="8">
        <v>55</v>
      </c>
      <c r="E23" t="s">
        <v>24</v>
      </c>
      <c r="F23" t="s">
        <v>14</v>
      </c>
    </row>
    <row r="24" spans="1:6" ht="14.25" thickBot="1">
      <c r="A24" t="s">
        <v>62</v>
      </c>
      <c r="B24" t="s">
        <v>65</v>
      </c>
      <c r="D24" s="8">
        <v>40</v>
      </c>
      <c r="E24" t="s">
        <v>24</v>
      </c>
      <c r="F24" t="s">
        <v>14</v>
      </c>
    </row>
    <row r="25" ht="13.5">
      <c r="D25" s="2"/>
    </row>
    <row r="27" spans="1:7" ht="13.5">
      <c r="A27" t="s">
        <v>28</v>
      </c>
      <c r="B27" t="s">
        <v>29</v>
      </c>
      <c r="D27" t="e">
        <f>D11*2*3.14/D9</f>
        <v>#DIV/0!</v>
      </c>
      <c r="E27" t="s">
        <v>16</v>
      </c>
      <c r="G27">
        <f>D11*2*3.14*D8/60</f>
        <v>0</v>
      </c>
    </row>
    <row r="28" spans="1:6" ht="17.25">
      <c r="A28" t="s">
        <v>30</v>
      </c>
      <c r="B28" s="11" t="s">
        <v>31</v>
      </c>
      <c r="D28" s="14" t="e">
        <f>D27/D10</f>
        <v>#DIV/0!</v>
      </c>
      <c r="F28" t="s">
        <v>32</v>
      </c>
    </row>
    <row r="30" spans="1:5" ht="13.5">
      <c r="A30" t="s">
        <v>49</v>
      </c>
      <c r="B30" t="s">
        <v>50</v>
      </c>
      <c r="D30" t="e">
        <f>D19*2*3.14/D9</f>
        <v>#DIV/0!</v>
      </c>
      <c r="E30" t="s">
        <v>16</v>
      </c>
    </row>
    <row r="31" spans="1:5" ht="13.5">
      <c r="A31" t="s">
        <v>49</v>
      </c>
      <c r="B31" t="s">
        <v>51</v>
      </c>
      <c r="D31" t="e">
        <f>D20*2*3.14/D9</f>
        <v>#DIV/0!</v>
      </c>
      <c r="E31" t="s">
        <v>16</v>
      </c>
    </row>
    <row r="32" spans="1:5" ht="13.5">
      <c r="A32" t="s">
        <v>49</v>
      </c>
      <c r="B32" t="s">
        <v>52</v>
      </c>
      <c r="D32" t="e">
        <f>D21*2*3.14/D9</f>
        <v>#DIV/0!</v>
      </c>
      <c r="E32" t="s">
        <v>16</v>
      </c>
    </row>
    <row r="34" spans="1:7" ht="13.5">
      <c r="A34" t="str">
        <f>"翼型の計算点"&amp;D19&amp;"m(半径位置）でのＴＳＲ"</f>
        <v>翼型の計算点0.142m(半径位置）でのＴＳＲ</v>
      </c>
      <c r="B34" t="s">
        <v>78</v>
      </c>
      <c r="D34" t="e">
        <f>D30/D10</f>
        <v>#DIV/0!</v>
      </c>
      <c r="G34" t="s">
        <v>81</v>
      </c>
    </row>
    <row r="35" spans="1:4" ht="13.5">
      <c r="A35" t="str">
        <f>"翼型の計算点"&amp;D20&amp;"m(半径位置）でのＴＳＲ"</f>
        <v>翼型の計算点0.08m(半径位置）でのＴＳＲ</v>
      </c>
      <c r="B35" t="s">
        <v>79</v>
      </c>
      <c r="D35" t="e">
        <f>D31/D10</f>
        <v>#DIV/0!</v>
      </c>
    </row>
    <row r="36" spans="1:4" ht="13.5">
      <c r="A36" t="str">
        <f>"翼型の計算点"&amp;D21&amp;"m(半径位置）でのＴＳＲ"</f>
        <v>翼型の計算点0.053m(半径位置）でのＴＳＲ</v>
      </c>
      <c r="B36" t="s">
        <v>80</v>
      </c>
      <c r="D36" t="e">
        <f>D32/D10</f>
        <v>#DIV/0!</v>
      </c>
    </row>
    <row r="38" spans="1:5" ht="13.5">
      <c r="A38" t="s">
        <v>33</v>
      </c>
      <c r="B38" t="s">
        <v>34</v>
      </c>
      <c r="D38">
        <f>3.14*D11^2</f>
        <v>0.23746250000000005</v>
      </c>
      <c r="E38" t="s">
        <v>35</v>
      </c>
    </row>
    <row r="39" spans="1:6" ht="13.5">
      <c r="A39" s="4"/>
      <c r="B39" s="4"/>
      <c r="C39" s="4"/>
      <c r="D39" s="4"/>
      <c r="E39" s="4"/>
      <c r="F39" s="4"/>
    </row>
    <row r="41" spans="1:6" ht="13.5">
      <c r="A41" t="s">
        <v>36</v>
      </c>
      <c r="D41" t="e">
        <f>(1/$D$6*D19*D28)/D11</f>
        <v>#DIV/0!</v>
      </c>
      <c r="E41" t="s">
        <v>37</v>
      </c>
      <c r="F41" t="s">
        <v>38</v>
      </c>
    </row>
    <row r="42" spans="1:5" ht="13.5">
      <c r="A42" t="s">
        <v>39</v>
      </c>
      <c r="D42" s="5" t="e">
        <f>1/D41</f>
        <v>#DIV/0!</v>
      </c>
      <c r="E42" t="s">
        <v>37</v>
      </c>
    </row>
    <row r="43" spans="4:5" ht="13.5">
      <c r="D43" s="5" t="e">
        <f>DEGREES(D42)</f>
        <v>#DIV/0!</v>
      </c>
      <c r="E43" t="s">
        <v>23</v>
      </c>
    </row>
    <row r="45" ht="13.5">
      <c r="D45" s="6"/>
    </row>
    <row r="46" spans="1:6" ht="13.5">
      <c r="A46" t="s">
        <v>53</v>
      </c>
      <c r="B46" t="s">
        <v>40</v>
      </c>
      <c r="D46" t="e">
        <f>(D27^2+($D$6*$D$10)^2)^0.5</f>
        <v>#DIV/0!</v>
      </c>
      <c r="E46" t="s">
        <v>16</v>
      </c>
      <c r="F46" t="s">
        <v>38</v>
      </c>
    </row>
    <row r="47" spans="1:6" ht="13.5">
      <c r="A47" t="s">
        <v>41</v>
      </c>
      <c r="B47" t="s">
        <v>54</v>
      </c>
      <c r="D47" t="e">
        <f>D46*D16*10^-3/$D$1</f>
        <v>#DIV/0!</v>
      </c>
      <c r="E47" t="e">
        <f>ROUND(D47,-2)</f>
        <v>#DIV/0!</v>
      </c>
      <c r="F47" t="s">
        <v>38</v>
      </c>
    </row>
    <row r="49" spans="1:6" ht="13.5">
      <c r="A49" t="s">
        <v>55</v>
      </c>
      <c r="B49" t="s">
        <v>56</v>
      </c>
      <c r="D49" t="e">
        <f>(D30^2+($D$6*D$10)^2)^0.5</f>
        <v>#DIV/0!</v>
      </c>
      <c r="E49" t="s">
        <v>16</v>
      </c>
      <c r="F49" t="s">
        <v>69</v>
      </c>
    </row>
    <row r="50" spans="1:6" ht="13.5">
      <c r="A50" t="s">
        <v>41</v>
      </c>
      <c r="B50" t="s">
        <v>57</v>
      </c>
      <c r="D50" t="e">
        <f>D49*D22*10^-3/$D$1</f>
        <v>#DIV/0!</v>
      </c>
      <c r="E50" t="e">
        <f>ROUND(D50,-2)</f>
        <v>#DIV/0!</v>
      </c>
      <c r="F50" t="s">
        <v>69</v>
      </c>
    </row>
    <row r="52" spans="1:6" ht="13.5">
      <c r="A52" t="s">
        <v>70</v>
      </c>
      <c r="B52" t="s">
        <v>71</v>
      </c>
      <c r="D52" t="e">
        <f>(D31^2+($D$6*D$10)^2)^0.5</f>
        <v>#DIV/0!</v>
      </c>
      <c r="E52" t="s">
        <v>16</v>
      </c>
      <c r="F52" t="s">
        <v>73</v>
      </c>
    </row>
    <row r="53" spans="1:6" ht="13.5">
      <c r="A53" t="s">
        <v>41</v>
      </c>
      <c r="B53" t="s">
        <v>72</v>
      </c>
      <c r="D53" t="e">
        <f>D52*D23*10^-3/$D$1</f>
        <v>#DIV/0!</v>
      </c>
      <c r="E53" t="e">
        <f>ROUND(D53,-2)</f>
        <v>#DIV/0!</v>
      </c>
      <c r="F53" t="s">
        <v>73</v>
      </c>
    </row>
    <row r="55" spans="1:6" ht="13.5">
      <c r="A55" t="s">
        <v>74</v>
      </c>
      <c r="B55" t="s">
        <v>75</v>
      </c>
      <c r="D55" t="e">
        <f>(D32^2+($D$6*D$10)^2)^0.5</f>
        <v>#DIV/0!</v>
      </c>
      <c r="E55" t="s">
        <v>16</v>
      </c>
      <c r="F55" t="s">
        <v>73</v>
      </c>
    </row>
    <row r="56" spans="1:6" ht="13.5">
      <c r="A56" t="s">
        <v>41</v>
      </c>
      <c r="B56" t="s">
        <v>76</v>
      </c>
      <c r="D56" t="e">
        <f>D55*D24*10^-3/$D$1</f>
        <v>#DIV/0!</v>
      </c>
      <c r="E56" t="e">
        <f>ROUND(D56,-2)</f>
        <v>#DIV/0!</v>
      </c>
      <c r="F56" t="s">
        <v>73</v>
      </c>
    </row>
    <row r="58" spans="2:4" ht="13.5">
      <c r="B58" t="s">
        <v>82</v>
      </c>
      <c r="D58" t="e">
        <f>AVERAGE(D46,D49,D52,D55)</f>
        <v>#DIV/0!</v>
      </c>
    </row>
    <row r="59" spans="2:4" ht="17.25">
      <c r="B59" s="11" t="s">
        <v>83</v>
      </c>
      <c r="D59" s="14" t="e">
        <f>AVERAGE(D47,D50,D53,D56)</f>
        <v>#DIV/0!</v>
      </c>
    </row>
    <row r="61" ht="13.5">
      <c r="D61" s="7"/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3.5"/>
  <cols>
    <col min="1" max="1" width="34.75390625" style="0" customWidth="1"/>
    <col min="3" max="3" width="3.125" style="0" customWidth="1"/>
    <col min="4" max="4" width="20.375" style="0" customWidth="1"/>
    <col min="5" max="5" width="15.25390625" style="0" customWidth="1"/>
    <col min="12" max="12" width="11.625" style="0" bestFit="1" customWidth="1"/>
    <col min="13" max="13" width="12.75390625" style="0" bestFit="1" customWidth="1"/>
    <col min="14" max="14" width="13.125" style="0" bestFit="1" customWidth="1"/>
    <col min="15" max="15" width="14.375" style="0" bestFit="1" customWidth="1"/>
    <col min="16" max="16" width="12.75390625" style="0" bestFit="1" customWidth="1"/>
    <col min="18" max="19" width="12.75390625" style="0" bestFit="1" customWidth="1"/>
  </cols>
  <sheetData>
    <row r="1" spans="1:5" ht="13.5">
      <c r="A1" t="s">
        <v>0</v>
      </c>
      <c r="B1" t="s">
        <v>1</v>
      </c>
      <c r="D1">
        <f>0.1502*10^(-4)</f>
        <v>1.502E-05</v>
      </c>
      <c r="E1" t="s">
        <v>2</v>
      </c>
    </row>
    <row r="2" spans="1:5" ht="13.5">
      <c r="A2" t="s">
        <v>3</v>
      </c>
      <c r="B2" t="s">
        <v>4</v>
      </c>
      <c r="D2">
        <v>1.203</v>
      </c>
      <c r="E2" t="s">
        <v>5</v>
      </c>
    </row>
    <row r="4" spans="1:4" ht="13.5">
      <c r="A4" t="s">
        <v>6</v>
      </c>
      <c r="B4" t="s">
        <v>7</v>
      </c>
      <c r="D4">
        <v>0.4</v>
      </c>
    </row>
    <row r="5" spans="1:6" ht="13.5">
      <c r="A5" t="s">
        <v>8</v>
      </c>
      <c r="B5" t="s">
        <v>9</v>
      </c>
      <c r="D5">
        <f>0.95*0.7</f>
        <v>0.6649999999999999</v>
      </c>
      <c r="F5" t="s">
        <v>10</v>
      </c>
    </row>
    <row r="6" spans="1:7" ht="13.5">
      <c r="A6" t="s">
        <v>66</v>
      </c>
      <c r="D6">
        <v>0.9033</v>
      </c>
      <c r="F6" s="10" t="s">
        <v>67</v>
      </c>
      <c r="G6" t="s">
        <v>68</v>
      </c>
    </row>
    <row r="7" ht="14.25" thickBot="1"/>
    <row r="8" spans="1:6" s="11" customFormat="1" ht="18" thickBot="1">
      <c r="A8" s="11" t="s">
        <v>44</v>
      </c>
      <c r="D8" s="12">
        <f>'入力シート'!$C$5</f>
        <v>0</v>
      </c>
      <c r="E8" s="11" t="s">
        <v>45</v>
      </c>
      <c r="F8" s="11" t="s">
        <v>14</v>
      </c>
    </row>
    <row r="9" spans="1:5" ht="14.25" thickBot="1">
      <c r="A9" t="s">
        <v>11</v>
      </c>
      <c r="B9" t="s">
        <v>12</v>
      </c>
      <c r="D9" s="2" t="e">
        <f>60/D8</f>
        <v>#DIV/0!</v>
      </c>
      <c r="E9" t="s">
        <v>13</v>
      </c>
    </row>
    <row r="10" spans="1:6" s="11" customFormat="1" ht="18" thickBot="1">
      <c r="A10" s="11" t="s">
        <v>15</v>
      </c>
      <c r="B10" s="11" t="s">
        <v>88</v>
      </c>
      <c r="D10" s="13">
        <f>'入力シート'!$B$5</f>
        <v>3</v>
      </c>
      <c r="E10" s="11" t="s">
        <v>16</v>
      </c>
      <c r="F10" s="11" t="s">
        <v>17</v>
      </c>
    </row>
    <row r="11" spans="1:6" ht="14.25" thickBot="1">
      <c r="A11" t="s">
        <v>18</v>
      </c>
      <c r="B11" t="s">
        <v>19</v>
      </c>
      <c r="D11" s="1">
        <v>0.275</v>
      </c>
      <c r="E11" t="s">
        <v>20</v>
      </c>
      <c r="F11" t="s">
        <v>14</v>
      </c>
    </row>
    <row r="12" spans="1:6" ht="14.25" thickBot="1">
      <c r="A12" t="s">
        <v>21</v>
      </c>
      <c r="B12" t="s">
        <v>22</v>
      </c>
      <c r="D12" s="1">
        <v>3</v>
      </c>
      <c r="F12" t="s">
        <v>14</v>
      </c>
    </row>
    <row r="14" ht="13.5">
      <c r="D14" s="2"/>
    </row>
    <row r="15" ht="14.25" thickBot="1"/>
    <row r="16" spans="1:6" ht="14.25" thickBot="1">
      <c r="A16" t="s">
        <v>59</v>
      </c>
      <c r="B16" t="s">
        <v>58</v>
      </c>
      <c r="D16" s="8">
        <v>12</v>
      </c>
      <c r="E16" t="s">
        <v>24</v>
      </c>
      <c r="F16" t="s">
        <v>14</v>
      </c>
    </row>
    <row r="17" spans="1:7" ht="13.5">
      <c r="A17" t="s">
        <v>42</v>
      </c>
      <c r="B17" t="s">
        <v>43</v>
      </c>
      <c r="D17" s="3">
        <v>3.5</v>
      </c>
      <c r="E17" t="s">
        <v>24</v>
      </c>
      <c r="F17" t="s">
        <v>14</v>
      </c>
      <c r="G17" t="s">
        <v>77</v>
      </c>
    </row>
    <row r="18" spans="1:7" ht="14.25" thickBot="1">
      <c r="A18" t="s">
        <v>25</v>
      </c>
      <c r="B18" t="s">
        <v>26</v>
      </c>
      <c r="D18" s="2">
        <v>200</v>
      </c>
      <c r="E18" t="s">
        <v>24</v>
      </c>
      <c r="F18" t="s">
        <v>14</v>
      </c>
      <c r="G18" t="s">
        <v>77</v>
      </c>
    </row>
    <row r="19" spans="1:6" ht="14.25" thickBot="1">
      <c r="A19" t="s">
        <v>27</v>
      </c>
      <c r="B19" t="s">
        <v>46</v>
      </c>
      <c r="D19" s="8">
        <v>0.142</v>
      </c>
      <c r="E19" t="s">
        <v>20</v>
      </c>
      <c r="F19" t="s">
        <v>14</v>
      </c>
    </row>
    <row r="20" spans="2:6" ht="14.25" thickBot="1">
      <c r="B20" t="s">
        <v>47</v>
      </c>
      <c r="D20" s="9">
        <v>0.08</v>
      </c>
      <c r="E20" t="s">
        <v>20</v>
      </c>
      <c r="F20" t="s">
        <v>14</v>
      </c>
    </row>
    <row r="21" spans="2:6" ht="14.25" thickBot="1">
      <c r="B21" t="s">
        <v>48</v>
      </c>
      <c r="D21" s="9">
        <v>0.053</v>
      </c>
      <c r="E21" t="s">
        <v>20</v>
      </c>
      <c r="F21" t="s">
        <v>14</v>
      </c>
    </row>
    <row r="22" spans="1:6" ht="14.25" thickBot="1">
      <c r="A22" t="s">
        <v>60</v>
      </c>
      <c r="B22" t="s">
        <v>63</v>
      </c>
      <c r="D22" s="8">
        <v>41</v>
      </c>
      <c r="E22" t="s">
        <v>24</v>
      </c>
      <c r="F22" t="s">
        <v>14</v>
      </c>
    </row>
    <row r="23" spans="1:6" ht="14.25" thickBot="1">
      <c r="A23" t="s">
        <v>61</v>
      </c>
      <c r="B23" t="s">
        <v>64</v>
      </c>
      <c r="D23" s="8">
        <v>55</v>
      </c>
      <c r="E23" t="s">
        <v>24</v>
      </c>
      <c r="F23" t="s">
        <v>14</v>
      </c>
    </row>
    <row r="24" spans="1:6" ht="14.25" thickBot="1">
      <c r="A24" t="s">
        <v>62</v>
      </c>
      <c r="B24" t="s">
        <v>65</v>
      </c>
      <c r="D24" s="8">
        <v>40</v>
      </c>
      <c r="E24" t="s">
        <v>24</v>
      </c>
      <c r="F24" t="s">
        <v>14</v>
      </c>
    </row>
    <row r="25" ht="13.5">
      <c r="D25" s="2"/>
    </row>
    <row r="27" spans="1:7" ht="13.5">
      <c r="A27" t="s">
        <v>28</v>
      </c>
      <c r="B27" t="s">
        <v>29</v>
      </c>
      <c r="D27" t="e">
        <f>D11*2*3.14/D9</f>
        <v>#DIV/0!</v>
      </c>
      <c r="E27" t="s">
        <v>16</v>
      </c>
      <c r="G27">
        <f>D11*2*3.14*D8/60</f>
        <v>0</v>
      </c>
    </row>
    <row r="28" spans="1:6" ht="17.25">
      <c r="A28" t="s">
        <v>30</v>
      </c>
      <c r="B28" s="11" t="s">
        <v>31</v>
      </c>
      <c r="D28" s="14" t="e">
        <f>D27/D10</f>
        <v>#DIV/0!</v>
      </c>
      <c r="F28" t="s">
        <v>32</v>
      </c>
    </row>
    <row r="30" spans="1:5" ht="13.5">
      <c r="A30" t="s">
        <v>49</v>
      </c>
      <c r="B30" t="s">
        <v>50</v>
      </c>
      <c r="D30" t="e">
        <f>D19*2*3.14/D9</f>
        <v>#DIV/0!</v>
      </c>
      <c r="E30" t="s">
        <v>16</v>
      </c>
    </row>
    <row r="31" spans="1:5" ht="13.5">
      <c r="A31" t="s">
        <v>49</v>
      </c>
      <c r="B31" t="s">
        <v>51</v>
      </c>
      <c r="D31" t="e">
        <f>D20*2*3.14/D9</f>
        <v>#DIV/0!</v>
      </c>
      <c r="E31" t="s">
        <v>16</v>
      </c>
    </row>
    <row r="32" spans="1:5" ht="13.5">
      <c r="A32" t="s">
        <v>49</v>
      </c>
      <c r="B32" t="s">
        <v>52</v>
      </c>
      <c r="D32" t="e">
        <f>D21*2*3.14/D9</f>
        <v>#DIV/0!</v>
      </c>
      <c r="E32" t="s">
        <v>16</v>
      </c>
    </row>
    <row r="34" spans="1:7" ht="13.5">
      <c r="A34" t="str">
        <f>"翼型の計算点"&amp;D19&amp;"m(半径位置）でのＴＳＲ"</f>
        <v>翼型の計算点0.142m(半径位置）でのＴＳＲ</v>
      </c>
      <c r="B34" t="s">
        <v>78</v>
      </c>
      <c r="D34" t="e">
        <f>D30/D10</f>
        <v>#DIV/0!</v>
      </c>
      <c r="G34" t="s">
        <v>81</v>
      </c>
    </row>
    <row r="35" spans="1:4" ht="13.5">
      <c r="A35" t="str">
        <f>"翼型の計算点"&amp;D20&amp;"m(半径位置）でのＴＳＲ"</f>
        <v>翼型の計算点0.08m(半径位置）でのＴＳＲ</v>
      </c>
      <c r="B35" t="s">
        <v>79</v>
      </c>
      <c r="D35" t="e">
        <f>D31/D10</f>
        <v>#DIV/0!</v>
      </c>
    </row>
    <row r="36" spans="1:4" ht="13.5">
      <c r="A36" t="str">
        <f>"翼型の計算点"&amp;D21&amp;"m(半径位置）でのＴＳＲ"</f>
        <v>翼型の計算点0.053m(半径位置）でのＴＳＲ</v>
      </c>
      <c r="B36" t="s">
        <v>80</v>
      </c>
      <c r="D36" t="e">
        <f>D32/D10</f>
        <v>#DIV/0!</v>
      </c>
    </row>
    <row r="38" spans="1:5" ht="13.5">
      <c r="A38" t="s">
        <v>33</v>
      </c>
      <c r="B38" t="s">
        <v>34</v>
      </c>
      <c r="D38">
        <f>3.14*D11^2</f>
        <v>0.23746250000000005</v>
      </c>
      <c r="E38" t="s">
        <v>35</v>
      </c>
    </row>
    <row r="39" spans="1:6" ht="13.5">
      <c r="A39" s="4"/>
      <c r="B39" s="4"/>
      <c r="C39" s="4"/>
      <c r="D39" s="4"/>
      <c r="E39" s="4"/>
      <c r="F39" s="4"/>
    </row>
    <row r="41" spans="1:6" ht="13.5">
      <c r="A41" t="s">
        <v>36</v>
      </c>
      <c r="D41" t="e">
        <f>(1/$D$6*D19*D28)/D11</f>
        <v>#DIV/0!</v>
      </c>
      <c r="E41" t="s">
        <v>37</v>
      </c>
      <c r="F41" t="s">
        <v>38</v>
      </c>
    </row>
    <row r="42" spans="1:5" ht="13.5">
      <c r="A42" t="s">
        <v>39</v>
      </c>
      <c r="D42" s="5" t="e">
        <f>1/D41</f>
        <v>#DIV/0!</v>
      </c>
      <c r="E42" t="s">
        <v>37</v>
      </c>
    </row>
    <row r="43" spans="4:5" ht="13.5">
      <c r="D43" s="5" t="e">
        <f>DEGREES(D42)</f>
        <v>#DIV/0!</v>
      </c>
      <c r="E43" t="s">
        <v>23</v>
      </c>
    </row>
    <row r="45" ht="13.5">
      <c r="D45" s="6"/>
    </row>
    <row r="46" spans="1:6" ht="13.5">
      <c r="A46" t="s">
        <v>53</v>
      </c>
      <c r="B46" t="s">
        <v>40</v>
      </c>
      <c r="D46" t="e">
        <f>(D27^2+($D$6*$D$10)^2)^0.5</f>
        <v>#DIV/0!</v>
      </c>
      <c r="E46" t="s">
        <v>16</v>
      </c>
      <c r="F46" t="s">
        <v>38</v>
      </c>
    </row>
    <row r="47" spans="1:6" ht="13.5">
      <c r="A47" t="s">
        <v>41</v>
      </c>
      <c r="B47" t="s">
        <v>54</v>
      </c>
      <c r="D47" t="e">
        <f>D46*D16*10^-3/$D$1</f>
        <v>#DIV/0!</v>
      </c>
      <c r="E47" t="e">
        <f>ROUND(D47,-2)</f>
        <v>#DIV/0!</v>
      </c>
      <c r="F47" t="s">
        <v>38</v>
      </c>
    </row>
    <row r="49" spans="1:6" ht="13.5">
      <c r="A49" t="s">
        <v>55</v>
      </c>
      <c r="B49" t="s">
        <v>56</v>
      </c>
      <c r="D49" t="e">
        <f>(D30^2+($D$6*D$10)^2)^0.5</f>
        <v>#DIV/0!</v>
      </c>
      <c r="E49" t="s">
        <v>16</v>
      </c>
      <c r="F49" t="s">
        <v>69</v>
      </c>
    </row>
    <row r="50" spans="1:6" ht="13.5">
      <c r="A50" t="s">
        <v>41</v>
      </c>
      <c r="B50" t="s">
        <v>57</v>
      </c>
      <c r="D50" t="e">
        <f>D49*D22*10^-3/$D$1</f>
        <v>#DIV/0!</v>
      </c>
      <c r="E50" t="e">
        <f>ROUND(D50,-2)</f>
        <v>#DIV/0!</v>
      </c>
      <c r="F50" t="s">
        <v>69</v>
      </c>
    </row>
    <row r="52" spans="1:6" ht="13.5">
      <c r="A52" t="s">
        <v>70</v>
      </c>
      <c r="B52" t="s">
        <v>71</v>
      </c>
      <c r="D52" t="e">
        <f>(D31^2+($D$6*D$10)^2)^0.5</f>
        <v>#DIV/0!</v>
      </c>
      <c r="E52" t="s">
        <v>16</v>
      </c>
      <c r="F52" t="s">
        <v>73</v>
      </c>
    </row>
    <row r="53" spans="1:6" ht="13.5">
      <c r="A53" t="s">
        <v>41</v>
      </c>
      <c r="B53" t="s">
        <v>72</v>
      </c>
      <c r="D53" t="e">
        <f>D52*D23*10^-3/$D$1</f>
        <v>#DIV/0!</v>
      </c>
      <c r="E53" t="e">
        <f>ROUND(D53,-2)</f>
        <v>#DIV/0!</v>
      </c>
      <c r="F53" t="s">
        <v>73</v>
      </c>
    </row>
    <row r="55" spans="1:6" ht="13.5">
      <c r="A55" t="s">
        <v>74</v>
      </c>
      <c r="B55" t="s">
        <v>75</v>
      </c>
      <c r="D55" t="e">
        <f>(D32^2+($D$6*D$10)^2)^0.5</f>
        <v>#DIV/0!</v>
      </c>
      <c r="E55" t="s">
        <v>16</v>
      </c>
      <c r="F55" t="s">
        <v>73</v>
      </c>
    </row>
    <row r="56" spans="1:6" ht="13.5">
      <c r="A56" t="s">
        <v>41</v>
      </c>
      <c r="B56" t="s">
        <v>76</v>
      </c>
      <c r="D56" t="e">
        <f>D55*D24*10^-3/$D$1</f>
        <v>#DIV/0!</v>
      </c>
      <c r="E56" t="e">
        <f>ROUND(D56,-2)</f>
        <v>#DIV/0!</v>
      </c>
      <c r="F56" t="s">
        <v>73</v>
      </c>
    </row>
    <row r="58" spans="2:4" ht="13.5">
      <c r="B58" t="s">
        <v>82</v>
      </c>
      <c r="D58" t="e">
        <f>AVERAGE(D46,D49,D52,D55)</f>
        <v>#DIV/0!</v>
      </c>
    </row>
    <row r="59" spans="2:4" ht="17.25">
      <c r="B59" s="11" t="s">
        <v>83</v>
      </c>
      <c r="D59" s="14" t="e">
        <f>AVERAGE(D47,D50,D53,D56)</f>
        <v>#DIV/0!</v>
      </c>
    </row>
    <row r="61" ht="13.5">
      <c r="D61" s="7"/>
    </row>
  </sheetData>
  <sheetProtection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3.5"/>
  <cols>
    <col min="1" max="1" width="34.75390625" style="0" customWidth="1"/>
    <col min="3" max="3" width="3.125" style="0" customWidth="1"/>
    <col min="4" max="4" width="20.375" style="0" customWidth="1"/>
    <col min="5" max="5" width="15.25390625" style="0" customWidth="1"/>
    <col min="12" max="12" width="11.625" style="0" bestFit="1" customWidth="1"/>
    <col min="13" max="13" width="12.75390625" style="0" bestFit="1" customWidth="1"/>
    <col min="14" max="14" width="13.125" style="0" bestFit="1" customWidth="1"/>
    <col min="15" max="15" width="14.375" style="0" bestFit="1" customWidth="1"/>
    <col min="16" max="16" width="12.75390625" style="0" bestFit="1" customWidth="1"/>
    <col min="18" max="19" width="12.75390625" style="0" bestFit="1" customWidth="1"/>
  </cols>
  <sheetData>
    <row r="1" spans="1:5" ht="13.5">
      <c r="A1" t="s">
        <v>0</v>
      </c>
      <c r="B1" t="s">
        <v>1</v>
      </c>
      <c r="D1">
        <f>0.1502*10^(-4)</f>
        <v>1.502E-05</v>
      </c>
      <c r="E1" t="s">
        <v>2</v>
      </c>
    </row>
    <row r="2" spans="1:5" ht="13.5">
      <c r="A2" t="s">
        <v>3</v>
      </c>
      <c r="B2" t="s">
        <v>4</v>
      </c>
      <c r="D2">
        <v>1.203</v>
      </c>
      <c r="E2" t="s">
        <v>5</v>
      </c>
    </row>
    <row r="4" spans="1:4" ht="13.5">
      <c r="A4" t="s">
        <v>6</v>
      </c>
      <c r="B4" t="s">
        <v>7</v>
      </c>
      <c r="D4">
        <v>0.4</v>
      </c>
    </row>
    <row r="5" spans="1:6" ht="13.5">
      <c r="A5" t="s">
        <v>8</v>
      </c>
      <c r="B5" t="s">
        <v>9</v>
      </c>
      <c r="D5">
        <f>0.95*0.7</f>
        <v>0.6649999999999999</v>
      </c>
      <c r="F5" t="s">
        <v>10</v>
      </c>
    </row>
    <row r="6" spans="1:7" ht="13.5">
      <c r="A6" t="s">
        <v>66</v>
      </c>
      <c r="D6">
        <v>0.9033</v>
      </c>
      <c r="F6" s="10" t="s">
        <v>67</v>
      </c>
      <c r="G6" t="s">
        <v>68</v>
      </c>
    </row>
    <row r="7" ht="14.25" thickBot="1"/>
    <row r="8" spans="1:6" s="11" customFormat="1" ht="18" thickBot="1">
      <c r="A8" s="11" t="s">
        <v>44</v>
      </c>
      <c r="D8" s="12">
        <f>'入力シート'!$C$6</f>
        <v>0</v>
      </c>
      <c r="E8" s="11" t="s">
        <v>45</v>
      </c>
      <c r="F8" s="11" t="s">
        <v>14</v>
      </c>
    </row>
    <row r="9" spans="1:5" ht="14.25" thickBot="1">
      <c r="A9" t="s">
        <v>11</v>
      </c>
      <c r="B9" t="s">
        <v>12</v>
      </c>
      <c r="D9" s="2" t="e">
        <f>60/D8</f>
        <v>#DIV/0!</v>
      </c>
      <c r="E9" t="s">
        <v>13</v>
      </c>
    </row>
    <row r="10" spans="1:6" s="11" customFormat="1" ht="18" thickBot="1">
      <c r="A10" s="11" t="s">
        <v>15</v>
      </c>
      <c r="B10" s="11" t="s">
        <v>88</v>
      </c>
      <c r="D10" s="13">
        <f>'入力シート'!$B$6</f>
        <v>3.5</v>
      </c>
      <c r="E10" s="11" t="s">
        <v>16</v>
      </c>
      <c r="F10" s="11" t="s">
        <v>17</v>
      </c>
    </row>
    <row r="11" spans="1:6" ht="14.25" thickBot="1">
      <c r="A11" t="s">
        <v>18</v>
      </c>
      <c r="B11" t="s">
        <v>19</v>
      </c>
      <c r="D11" s="1">
        <v>0.275</v>
      </c>
      <c r="E11" t="s">
        <v>20</v>
      </c>
      <c r="F11" t="s">
        <v>14</v>
      </c>
    </row>
    <row r="12" spans="1:6" ht="14.25" thickBot="1">
      <c r="A12" t="s">
        <v>21</v>
      </c>
      <c r="B12" t="s">
        <v>22</v>
      </c>
      <c r="D12" s="1">
        <v>3</v>
      </c>
      <c r="F12" t="s">
        <v>14</v>
      </c>
    </row>
    <row r="14" ht="13.5">
      <c r="D14" s="2"/>
    </row>
    <row r="15" ht="14.25" thickBot="1"/>
    <row r="16" spans="1:6" ht="14.25" thickBot="1">
      <c r="A16" t="s">
        <v>59</v>
      </c>
      <c r="B16" t="s">
        <v>58</v>
      </c>
      <c r="D16" s="8">
        <v>12</v>
      </c>
      <c r="E16" t="s">
        <v>24</v>
      </c>
      <c r="F16" t="s">
        <v>14</v>
      </c>
    </row>
    <row r="17" spans="1:7" ht="13.5">
      <c r="A17" t="s">
        <v>42</v>
      </c>
      <c r="B17" t="s">
        <v>43</v>
      </c>
      <c r="D17" s="3">
        <v>3.5</v>
      </c>
      <c r="E17" t="s">
        <v>24</v>
      </c>
      <c r="F17" t="s">
        <v>14</v>
      </c>
      <c r="G17" t="s">
        <v>77</v>
      </c>
    </row>
    <row r="18" spans="1:7" ht="14.25" thickBot="1">
      <c r="A18" t="s">
        <v>25</v>
      </c>
      <c r="B18" t="s">
        <v>26</v>
      </c>
      <c r="D18" s="2">
        <v>200</v>
      </c>
      <c r="E18" t="s">
        <v>24</v>
      </c>
      <c r="F18" t="s">
        <v>14</v>
      </c>
      <c r="G18" t="s">
        <v>77</v>
      </c>
    </row>
    <row r="19" spans="1:6" ht="14.25" thickBot="1">
      <c r="A19" t="s">
        <v>27</v>
      </c>
      <c r="B19" t="s">
        <v>46</v>
      </c>
      <c r="D19" s="8">
        <v>0.142</v>
      </c>
      <c r="E19" t="s">
        <v>20</v>
      </c>
      <c r="F19" t="s">
        <v>14</v>
      </c>
    </row>
    <row r="20" spans="2:6" ht="14.25" thickBot="1">
      <c r="B20" t="s">
        <v>47</v>
      </c>
      <c r="D20" s="9">
        <v>0.08</v>
      </c>
      <c r="E20" t="s">
        <v>20</v>
      </c>
      <c r="F20" t="s">
        <v>14</v>
      </c>
    </row>
    <row r="21" spans="2:6" ht="14.25" thickBot="1">
      <c r="B21" t="s">
        <v>48</v>
      </c>
      <c r="D21" s="9">
        <v>0.053</v>
      </c>
      <c r="E21" t="s">
        <v>20</v>
      </c>
      <c r="F21" t="s">
        <v>14</v>
      </c>
    </row>
    <row r="22" spans="1:6" ht="14.25" thickBot="1">
      <c r="A22" t="s">
        <v>60</v>
      </c>
      <c r="B22" t="s">
        <v>63</v>
      </c>
      <c r="D22" s="8">
        <v>41</v>
      </c>
      <c r="E22" t="s">
        <v>24</v>
      </c>
      <c r="F22" t="s">
        <v>14</v>
      </c>
    </row>
    <row r="23" spans="1:6" ht="14.25" thickBot="1">
      <c r="A23" t="s">
        <v>61</v>
      </c>
      <c r="B23" t="s">
        <v>64</v>
      </c>
      <c r="D23" s="8">
        <v>55</v>
      </c>
      <c r="E23" t="s">
        <v>24</v>
      </c>
      <c r="F23" t="s">
        <v>14</v>
      </c>
    </row>
    <row r="24" spans="1:6" ht="14.25" thickBot="1">
      <c r="A24" t="s">
        <v>62</v>
      </c>
      <c r="B24" t="s">
        <v>65</v>
      </c>
      <c r="D24" s="8">
        <v>40</v>
      </c>
      <c r="E24" t="s">
        <v>24</v>
      </c>
      <c r="F24" t="s">
        <v>14</v>
      </c>
    </row>
    <row r="25" ht="13.5">
      <c r="D25" s="2"/>
    </row>
    <row r="27" spans="1:7" ht="13.5">
      <c r="A27" t="s">
        <v>28</v>
      </c>
      <c r="B27" t="s">
        <v>29</v>
      </c>
      <c r="D27" t="e">
        <f>D11*2*3.14/D9</f>
        <v>#DIV/0!</v>
      </c>
      <c r="E27" t="s">
        <v>16</v>
      </c>
      <c r="G27">
        <f>D11*2*3.14*D8/60</f>
        <v>0</v>
      </c>
    </row>
    <row r="28" spans="1:6" ht="17.25">
      <c r="A28" t="s">
        <v>30</v>
      </c>
      <c r="B28" s="11" t="s">
        <v>31</v>
      </c>
      <c r="D28" s="14" t="e">
        <f>D27/D10</f>
        <v>#DIV/0!</v>
      </c>
      <c r="F28" t="s">
        <v>32</v>
      </c>
    </row>
    <row r="30" spans="1:5" ht="13.5">
      <c r="A30" t="s">
        <v>49</v>
      </c>
      <c r="B30" t="s">
        <v>50</v>
      </c>
      <c r="D30" t="e">
        <f>D19*2*3.14/D9</f>
        <v>#DIV/0!</v>
      </c>
      <c r="E30" t="s">
        <v>16</v>
      </c>
    </row>
    <row r="31" spans="1:5" ht="13.5">
      <c r="A31" t="s">
        <v>49</v>
      </c>
      <c r="B31" t="s">
        <v>51</v>
      </c>
      <c r="D31" t="e">
        <f>D20*2*3.14/D9</f>
        <v>#DIV/0!</v>
      </c>
      <c r="E31" t="s">
        <v>16</v>
      </c>
    </row>
    <row r="32" spans="1:5" ht="13.5">
      <c r="A32" t="s">
        <v>49</v>
      </c>
      <c r="B32" t="s">
        <v>52</v>
      </c>
      <c r="D32" t="e">
        <f>D21*2*3.14/D9</f>
        <v>#DIV/0!</v>
      </c>
      <c r="E32" t="s">
        <v>16</v>
      </c>
    </row>
    <row r="34" spans="1:7" ht="13.5">
      <c r="A34" t="str">
        <f>"翼型の計算点"&amp;D19&amp;"m(半径位置）でのＴＳＲ"</f>
        <v>翼型の計算点0.142m(半径位置）でのＴＳＲ</v>
      </c>
      <c r="B34" t="s">
        <v>78</v>
      </c>
      <c r="D34" t="e">
        <f>D30/D10</f>
        <v>#DIV/0!</v>
      </c>
      <c r="G34" t="s">
        <v>81</v>
      </c>
    </row>
    <row r="35" spans="1:4" ht="13.5">
      <c r="A35" t="str">
        <f>"翼型の計算点"&amp;D20&amp;"m(半径位置）でのＴＳＲ"</f>
        <v>翼型の計算点0.08m(半径位置）でのＴＳＲ</v>
      </c>
      <c r="B35" t="s">
        <v>79</v>
      </c>
      <c r="D35" t="e">
        <f>D31/D10</f>
        <v>#DIV/0!</v>
      </c>
    </row>
    <row r="36" spans="1:4" ht="13.5">
      <c r="A36" t="str">
        <f>"翼型の計算点"&amp;D21&amp;"m(半径位置）でのＴＳＲ"</f>
        <v>翼型の計算点0.053m(半径位置）でのＴＳＲ</v>
      </c>
      <c r="B36" t="s">
        <v>80</v>
      </c>
      <c r="D36" t="e">
        <f>D32/D10</f>
        <v>#DIV/0!</v>
      </c>
    </row>
    <row r="38" spans="1:5" ht="13.5">
      <c r="A38" t="s">
        <v>33</v>
      </c>
      <c r="B38" t="s">
        <v>34</v>
      </c>
      <c r="D38">
        <f>3.14*D11^2</f>
        <v>0.23746250000000005</v>
      </c>
      <c r="E38" t="s">
        <v>35</v>
      </c>
    </row>
    <row r="39" spans="1:6" ht="13.5">
      <c r="A39" s="4"/>
      <c r="B39" s="4"/>
      <c r="C39" s="4"/>
      <c r="D39" s="4"/>
      <c r="E39" s="4"/>
      <c r="F39" s="4"/>
    </row>
    <row r="41" spans="1:6" ht="13.5">
      <c r="A41" t="s">
        <v>36</v>
      </c>
      <c r="D41" t="e">
        <f>(1/$D$6*D19*D28)/D11</f>
        <v>#DIV/0!</v>
      </c>
      <c r="E41" t="s">
        <v>37</v>
      </c>
      <c r="F41" t="s">
        <v>38</v>
      </c>
    </row>
    <row r="42" spans="1:5" ht="13.5">
      <c r="A42" t="s">
        <v>39</v>
      </c>
      <c r="D42" s="5" t="e">
        <f>1/D41</f>
        <v>#DIV/0!</v>
      </c>
      <c r="E42" t="s">
        <v>37</v>
      </c>
    </row>
    <row r="43" spans="4:5" ht="13.5">
      <c r="D43" s="5" t="e">
        <f>DEGREES(D42)</f>
        <v>#DIV/0!</v>
      </c>
      <c r="E43" t="s">
        <v>23</v>
      </c>
    </row>
    <row r="45" ht="13.5">
      <c r="D45" s="6"/>
    </row>
    <row r="46" spans="1:6" ht="13.5">
      <c r="A46" t="s">
        <v>53</v>
      </c>
      <c r="B46" t="s">
        <v>40</v>
      </c>
      <c r="D46" t="e">
        <f>(D27^2+($D$6*$D$10)^2)^0.5</f>
        <v>#DIV/0!</v>
      </c>
      <c r="E46" t="s">
        <v>16</v>
      </c>
      <c r="F46" t="s">
        <v>38</v>
      </c>
    </row>
    <row r="47" spans="1:6" ht="13.5">
      <c r="A47" t="s">
        <v>41</v>
      </c>
      <c r="B47" t="s">
        <v>54</v>
      </c>
      <c r="D47" t="e">
        <f>D46*D16*10^-3/$D$1</f>
        <v>#DIV/0!</v>
      </c>
      <c r="E47" t="e">
        <f>ROUND(D47,-2)</f>
        <v>#DIV/0!</v>
      </c>
      <c r="F47" t="s">
        <v>38</v>
      </c>
    </row>
    <row r="49" spans="1:6" ht="13.5">
      <c r="A49" t="s">
        <v>55</v>
      </c>
      <c r="B49" t="s">
        <v>56</v>
      </c>
      <c r="D49" t="e">
        <f>(D30^2+($D$6*D$10)^2)^0.5</f>
        <v>#DIV/0!</v>
      </c>
      <c r="E49" t="s">
        <v>16</v>
      </c>
      <c r="F49" t="s">
        <v>69</v>
      </c>
    </row>
    <row r="50" spans="1:6" ht="13.5">
      <c r="A50" t="s">
        <v>41</v>
      </c>
      <c r="B50" t="s">
        <v>57</v>
      </c>
      <c r="D50" t="e">
        <f>D49*D22*10^-3/$D$1</f>
        <v>#DIV/0!</v>
      </c>
      <c r="E50" t="e">
        <f>ROUND(D50,-2)</f>
        <v>#DIV/0!</v>
      </c>
      <c r="F50" t="s">
        <v>69</v>
      </c>
    </row>
    <row r="52" spans="1:6" ht="13.5">
      <c r="A52" t="s">
        <v>70</v>
      </c>
      <c r="B52" t="s">
        <v>71</v>
      </c>
      <c r="D52" t="e">
        <f>(D31^2+($D$6*D$10)^2)^0.5</f>
        <v>#DIV/0!</v>
      </c>
      <c r="E52" t="s">
        <v>16</v>
      </c>
      <c r="F52" t="s">
        <v>73</v>
      </c>
    </row>
    <row r="53" spans="1:6" ht="13.5">
      <c r="A53" t="s">
        <v>41</v>
      </c>
      <c r="B53" t="s">
        <v>72</v>
      </c>
      <c r="D53" t="e">
        <f>D52*D23*10^-3/$D$1</f>
        <v>#DIV/0!</v>
      </c>
      <c r="E53" t="e">
        <f>ROUND(D53,-2)</f>
        <v>#DIV/0!</v>
      </c>
      <c r="F53" t="s">
        <v>73</v>
      </c>
    </row>
    <row r="55" spans="1:6" ht="13.5">
      <c r="A55" t="s">
        <v>74</v>
      </c>
      <c r="B55" t="s">
        <v>75</v>
      </c>
      <c r="D55" t="e">
        <f>(D32^2+($D$6*D$10)^2)^0.5</f>
        <v>#DIV/0!</v>
      </c>
      <c r="E55" t="s">
        <v>16</v>
      </c>
      <c r="F55" t="s">
        <v>73</v>
      </c>
    </row>
    <row r="56" spans="1:6" ht="13.5">
      <c r="A56" t="s">
        <v>41</v>
      </c>
      <c r="B56" t="s">
        <v>76</v>
      </c>
      <c r="D56" t="e">
        <f>D55*D24*10^-3/$D$1</f>
        <v>#DIV/0!</v>
      </c>
      <c r="E56" t="e">
        <f>ROUND(D56,-2)</f>
        <v>#DIV/0!</v>
      </c>
      <c r="F56" t="s">
        <v>73</v>
      </c>
    </row>
    <row r="58" spans="2:4" ht="13.5">
      <c r="B58" t="s">
        <v>82</v>
      </c>
      <c r="D58" t="e">
        <f>AVERAGE(D46,D49,D52,D55)</f>
        <v>#DIV/0!</v>
      </c>
    </row>
    <row r="59" spans="2:4" ht="17.25">
      <c r="B59" s="11" t="s">
        <v>83</v>
      </c>
      <c r="D59" s="14" t="e">
        <f>AVERAGE(D47,D50,D53,D56)</f>
        <v>#DIV/0!</v>
      </c>
    </row>
    <row r="61" ht="13.5">
      <c r="D61" s="7"/>
    </row>
  </sheetData>
  <sheetProtection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3.5"/>
  <cols>
    <col min="1" max="1" width="34.75390625" style="0" customWidth="1"/>
    <col min="3" max="3" width="3.125" style="0" customWidth="1"/>
    <col min="4" max="4" width="20.375" style="0" customWidth="1"/>
    <col min="5" max="5" width="15.25390625" style="0" customWidth="1"/>
    <col min="12" max="12" width="11.625" style="0" bestFit="1" customWidth="1"/>
    <col min="13" max="13" width="12.75390625" style="0" bestFit="1" customWidth="1"/>
    <col min="14" max="14" width="13.125" style="0" bestFit="1" customWidth="1"/>
    <col min="15" max="15" width="14.375" style="0" bestFit="1" customWidth="1"/>
    <col min="16" max="16" width="12.75390625" style="0" bestFit="1" customWidth="1"/>
    <col min="18" max="19" width="12.75390625" style="0" bestFit="1" customWidth="1"/>
  </cols>
  <sheetData>
    <row r="1" spans="1:5" ht="13.5">
      <c r="A1" t="s">
        <v>0</v>
      </c>
      <c r="B1" t="s">
        <v>1</v>
      </c>
      <c r="D1">
        <f>0.1502*10^(-4)</f>
        <v>1.502E-05</v>
      </c>
      <c r="E1" t="s">
        <v>2</v>
      </c>
    </row>
    <row r="2" spans="1:5" ht="13.5">
      <c r="A2" t="s">
        <v>3</v>
      </c>
      <c r="B2" t="s">
        <v>4</v>
      </c>
      <c r="D2">
        <v>1.203</v>
      </c>
      <c r="E2" t="s">
        <v>5</v>
      </c>
    </row>
    <row r="4" spans="1:4" ht="13.5">
      <c r="A4" t="s">
        <v>6</v>
      </c>
      <c r="B4" t="s">
        <v>7</v>
      </c>
      <c r="D4">
        <v>0.4</v>
      </c>
    </row>
    <row r="5" spans="1:6" ht="13.5">
      <c r="A5" t="s">
        <v>8</v>
      </c>
      <c r="B5" t="s">
        <v>9</v>
      </c>
      <c r="D5">
        <f>0.95*0.7</f>
        <v>0.6649999999999999</v>
      </c>
      <c r="F5" t="s">
        <v>10</v>
      </c>
    </row>
    <row r="6" spans="1:7" ht="13.5">
      <c r="A6" t="s">
        <v>66</v>
      </c>
      <c r="D6">
        <v>0.9033</v>
      </c>
      <c r="F6" s="10" t="s">
        <v>67</v>
      </c>
      <c r="G6" t="s">
        <v>68</v>
      </c>
    </row>
    <row r="7" ht="14.25" thickBot="1"/>
    <row r="8" spans="1:6" s="11" customFormat="1" ht="18" thickBot="1">
      <c r="A8" s="11" t="s">
        <v>44</v>
      </c>
      <c r="D8" s="12">
        <f>'入力シート'!$C$10</f>
        <v>0</v>
      </c>
      <c r="E8" s="11" t="s">
        <v>45</v>
      </c>
      <c r="F8" s="11" t="s">
        <v>14</v>
      </c>
    </row>
    <row r="9" spans="1:5" ht="14.25" thickBot="1">
      <c r="A9" t="s">
        <v>11</v>
      </c>
      <c r="B9" t="s">
        <v>12</v>
      </c>
      <c r="D9" s="2" t="e">
        <f>60/D8</f>
        <v>#DIV/0!</v>
      </c>
      <c r="E9" t="s">
        <v>13</v>
      </c>
    </row>
    <row r="10" spans="1:6" s="11" customFormat="1" ht="18" thickBot="1">
      <c r="A10" s="11" t="s">
        <v>15</v>
      </c>
      <c r="B10" s="11" t="s">
        <v>88</v>
      </c>
      <c r="D10" s="13">
        <f>'入力シート'!$B$10</f>
        <v>2.5</v>
      </c>
      <c r="E10" s="11" t="s">
        <v>16</v>
      </c>
      <c r="F10" s="11" t="s">
        <v>17</v>
      </c>
    </row>
    <row r="11" spans="1:6" ht="14.25" thickBot="1">
      <c r="A11" t="s">
        <v>18</v>
      </c>
      <c r="B11" t="s">
        <v>19</v>
      </c>
      <c r="D11" s="1">
        <v>0.275</v>
      </c>
      <c r="E11" t="s">
        <v>20</v>
      </c>
      <c r="F11" t="s">
        <v>14</v>
      </c>
    </row>
    <row r="12" spans="1:6" ht="14.25" thickBot="1">
      <c r="A12" t="s">
        <v>21</v>
      </c>
      <c r="B12" t="s">
        <v>22</v>
      </c>
      <c r="D12" s="1">
        <v>3</v>
      </c>
      <c r="F12" t="s">
        <v>14</v>
      </c>
    </row>
    <row r="14" ht="13.5">
      <c r="D14" s="2"/>
    </row>
    <row r="15" ht="14.25" thickBot="1"/>
    <row r="16" spans="1:6" ht="14.25" thickBot="1">
      <c r="A16" t="s">
        <v>59</v>
      </c>
      <c r="B16" t="s">
        <v>58</v>
      </c>
      <c r="D16" s="8">
        <v>12</v>
      </c>
      <c r="E16" t="s">
        <v>24</v>
      </c>
      <c r="F16" t="s">
        <v>14</v>
      </c>
    </row>
    <row r="17" spans="1:7" ht="13.5">
      <c r="A17" t="s">
        <v>42</v>
      </c>
      <c r="B17" t="s">
        <v>43</v>
      </c>
      <c r="D17" s="3">
        <v>3.5</v>
      </c>
      <c r="E17" t="s">
        <v>24</v>
      </c>
      <c r="F17" t="s">
        <v>14</v>
      </c>
      <c r="G17" t="s">
        <v>77</v>
      </c>
    </row>
    <row r="18" spans="1:7" ht="14.25" thickBot="1">
      <c r="A18" t="s">
        <v>25</v>
      </c>
      <c r="B18" t="s">
        <v>26</v>
      </c>
      <c r="D18" s="2">
        <v>200</v>
      </c>
      <c r="E18" t="s">
        <v>24</v>
      </c>
      <c r="F18" t="s">
        <v>14</v>
      </c>
      <c r="G18" t="s">
        <v>77</v>
      </c>
    </row>
    <row r="19" spans="1:6" ht="14.25" thickBot="1">
      <c r="A19" t="s">
        <v>27</v>
      </c>
      <c r="B19" t="s">
        <v>46</v>
      </c>
      <c r="D19" s="8">
        <v>0.142</v>
      </c>
      <c r="E19" t="s">
        <v>20</v>
      </c>
      <c r="F19" t="s">
        <v>14</v>
      </c>
    </row>
    <row r="20" spans="2:6" ht="14.25" thickBot="1">
      <c r="B20" t="s">
        <v>47</v>
      </c>
      <c r="D20" s="9">
        <v>0.08</v>
      </c>
      <c r="E20" t="s">
        <v>20</v>
      </c>
      <c r="F20" t="s">
        <v>14</v>
      </c>
    </row>
    <row r="21" spans="2:6" ht="14.25" thickBot="1">
      <c r="B21" t="s">
        <v>48</v>
      </c>
      <c r="D21" s="9">
        <v>0.053</v>
      </c>
      <c r="E21" t="s">
        <v>20</v>
      </c>
      <c r="F21" t="s">
        <v>14</v>
      </c>
    </row>
    <row r="22" spans="1:6" ht="14.25" thickBot="1">
      <c r="A22" t="s">
        <v>60</v>
      </c>
      <c r="B22" t="s">
        <v>63</v>
      </c>
      <c r="D22" s="8">
        <v>41</v>
      </c>
      <c r="E22" t="s">
        <v>24</v>
      </c>
      <c r="F22" t="s">
        <v>14</v>
      </c>
    </row>
    <row r="23" spans="1:6" ht="14.25" thickBot="1">
      <c r="A23" t="s">
        <v>61</v>
      </c>
      <c r="B23" t="s">
        <v>64</v>
      </c>
      <c r="D23" s="8">
        <v>55</v>
      </c>
      <c r="E23" t="s">
        <v>24</v>
      </c>
      <c r="F23" t="s">
        <v>14</v>
      </c>
    </row>
    <row r="24" spans="1:6" ht="14.25" thickBot="1">
      <c r="A24" t="s">
        <v>62</v>
      </c>
      <c r="B24" t="s">
        <v>65</v>
      </c>
      <c r="D24" s="8">
        <v>40</v>
      </c>
      <c r="E24" t="s">
        <v>24</v>
      </c>
      <c r="F24" t="s">
        <v>14</v>
      </c>
    </row>
    <row r="25" ht="13.5">
      <c r="D25" s="2"/>
    </row>
    <row r="27" spans="1:7" ht="13.5">
      <c r="A27" t="s">
        <v>28</v>
      </c>
      <c r="B27" t="s">
        <v>29</v>
      </c>
      <c r="D27" t="e">
        <f>D11*2*3.14/D9</f>
        <v>#DIV/0!</v>
      </c>
      <c r="E27" t="s">
        <v>16</v>
      </c>
      <c r="G27">
        <f>D11*2*3.14*D8/60</f>
        <v>0</v>
      </c>
    </row>
    <row r="28" spans="1:6" ht="17.25">
      <c r="A28" t="s">
        <v>30</v>
      </c>
      <c r="B28" s="11" t="s">
        <v>31</v>
      </c>
      <c r="D28" s="14" t="e">
        <f>D27/D10</f>
        <v>#DIV/0!</v>
      </c>
      <c r="F28" t="s">
        <v>32</v>
      </c>
    </row>
    <row r="30" spans="1:5" ht="13.5">
      <c r="A30" t="s">
        <v>49</v>
      </c>
      <c r="B30" t="s">
        <v>50</v>
      </c>
      <c r="D30" t="e">
        <f>D19*2*3.14/D9</f>
        <v>#DIV/0!</v>
      </c>
      <c r="E30" t="s">
        <v>16</v>
      </c>
    </row>
    <row r="31" spans="1:5" ht="13.5">
      <c r="A31" t="s">
        <v>49</v>
      </c>
      <c r="B31" t="s">
        <v>51</v>
      </c>
      <c r="D31" t="e">
        <f>D20*2*3.14/D9</f>
        <v>#DIV/0!</v>
      </c>
      <c r="E31" t="s">
        <v>16</v>
      </c>
    </row>
    <row r="32" spans="1:5" ht="13.5">
      <c r="A32" t="s">
        <v>49</v>
      </c>
      <c r="B32" t="s">
        <v>52</v>
      </c>
      <c r="D32" t="e">
        <f>D21*2*3.14/D9</f>
        <v>#DIV/0!</v>
      </c>
      <c r="E32" t="s">
        <v>16</v>
      </c>
    </row>
    <row r="34" spans="1:7" ht="13.5">
      <c r="A34" t="str">
        <f>"翼型の計算点"&amp;D19&amp;"m(半径位置）でのＴＳＲ"</f>
        <v>翼型の計算点0.142m(半径位置）でのＴＳＲ</v>
      </c>
      <c r="B34" t="s">
        <v>78</v>
      </c>
      <c r="D34" t="e">
        <f>D30/D10</f>
        <v>#DIV/0!</v>
      </c>
      <c r="G34" t="s">
        <v>81</v>
      </c>
    </row>
    <row r="35" spans="1:4" ht="13.5">
      <c r="A35" t="str">
        <f>"翼型の計算点"&amp;D20&amp;"m(半径位置）でのＴＳＲ"</f>
        <v>翼型の計算点0.08m(半径位置）でのＴＳＲ</v>
      </c>
      <c r="B35" t="s">
        <v>79</v>
      </c>
      <c r="D35" t="e">
        <f>D31/D10</f>
        <v>#DIV/0!</v>
      </c>
    </row>
    <row r="36" spans="1:4" ht="13.5">
      <c r="A36" t="str">
        <f>"翼型の計算点"&amp;D21&amp;"m(半径位置）でのＴＳＲ"</f>
        <v>翼型の計算点0.053m(半径位置）でのＴＳＲ</v>
      </c>
      <c r="B36" t="s">
        <v>80</v>
      </c>
      <c r="D36" t="e">
        <f>D32/D10</f>
        <v>#DIV/0!</v>
      </c>
    </row>
    <row r="38" spans="1:5" ht="13.5">
      <c r="A38" t="s">
        <v>33</v>
      </c>
      <c r="B38" t="s">
        <v>34</v>
      </c>
      <c r="D38">
        <f>3.14*D11^2</f>
        <v>0.23746250000000005</v>
      </c>
      <c r="E38" t="s">
        <v>35</v>
      </c>
    </row>
    <row r="39" spans="1:6" ht="13.5">
      <c r="A39" s="4"/>
      <c r="B39" s="4"/>
      <c r="C39" s="4"/>
      <c r="D39" s="4"/>
      <c r="E39" s="4"/>
      <c r="F39" s="4"/>
    </row>
    <row r="41" spans="1:6" ht="13.5">
      <c r="A41" t="s">
        <v>36</v>
      </c>
      <c r="D41" t="e">
        <f>(1/$D$6*D19*D28)/D11</f>
        <v>#DIV/0!</v>
      </c>
      <c r="E41" t="s">
        <v>37</v>
      </c>
      <c r="F41" t="s">
        <v>38</v>
      </c>
    </row>
    <row r="42" spans="1:5" ht="13.5">
      <c r="A42" t="s">
        <v>39</v>
      </c>
      <c r="D42" s="5" t="e">
        <f>1/D41</f>
        <v>#DIV/0!</v>
      </c>
      <c r="E42" t="s">
        <v>37</v>
      </c>
    </row>
    <row r="43" spans="4:5" ht="13.5">
      <c r="D43" s="5" t="e">
        <f>DEGREES(D42)</f>
        <v>#DIV/0!</v>
      </c>
      <c r="E43" t="s">
        <v>23</v>
      </c>
    </row>
    <row r="45" ht="13.5">
      <c r="D45" s="6"/>
    </row>
    <row r="46" spans="1:6" ht="13.5">
      <c r="A46" t="s">
        <v>53</v>
      </c>
      <c r="B46" t="s">
        <v>40</v>
      </c>
      <c r="D46" t="e">
        <f>(D27^2+($D$6*$D$10)^2)^0.5</f>
        <v>#DIV/0!</v>
      </c>
      <c r="E46" t="s">
        <v>16</v>
      </c>
      <c r="F46" t="s">
        <v>38</v>
      </c>
    </row>
    <row r="47" spans="1:6" ht="13.5">
      <c r="A47" t="s">
        <v>41</v>
      </c>
      <c r="B47" t="s">
        <v>54</v>
      </c>
      <c r="D47" t="e">
        <f>D46*D16*10^-3/$D$1</f>
        <v>#DIV/0!</v>
      </c>
      <c r="E47" t="e">
        <f>ROUND(D47,-2)</f>
        <v>#DIV/0!</v>
      </c>
      <c r="F47" t="s">
        <v>38</v>
      </c>
    </row>
    <row r="49" spans="1:6" ht="13.5">
      <c r="A49" t="s">
        <v>55</v>
      </c>
      <c r="B49" t="s">
        <v>56</v>
      </c>
      <c r="D49" t="e">
        <f>(D30^2+($D$6*D$10)^2)^0.5</f>
        <v>#DIV/0!</v>
      </c>
      <c r="E49" t="s">
        <v>16</v>
      </c>
      <c r="F49" t="s">
        <v>69</v>
      </c>
    </row>
    <row r="50" spans="1:6" ht="13.5">
      <c r="A50" t="s">
        <v>41</v>
      </c>
      <c r="B50" t="s">
        <v>57</v>
      </c>
      <c r="D50" t="e">
        <f>D49*D22*10^-3/$D$1</f>
        <v>#DIV/0!</v>
      </c>
      <c r="E50" t="e">
        <f>ROUND(D50,-2)</f>
        <v>#DIV/0!</v>
      </c>
      <c r="F50" t="s">
        <v>69</v>
      </c>
    </row>
    <row r="52" spans="1:6" ht="13.5">
      <c r="A52" t="s">
        <v>70</v>
      </c>
      <c r="B52" t="s">
        <v>71</v>
      </c>
      <c r="D52" t="e">
        <f>(D31^2+($D$6*D$10)^2)^0.5</f>
        <v>#DIV/0!</v>
      </c>
      <c r="E52" t="s">
        <v>16</v>
      </c>
      <c r="F52" t="s">
        <v>73</v>
      </c>
    </row>
    <row r="53" spans="1:6" ht="13.5">
      <c r="A53" t="s">
        <v>41</v>
      </c>
      <c r="B53" t="s">
        <v>72</v>
      </c>
      <c r="D53" t="e">
        <f>D52*D23*10^-3/$D$1</f>
        <v>#DIV/0!</v>
      </c>
      <c r="E53" t="e">
        <f>ROUND(D53,-2)</f>
        <v>#DIV/0!</v>
      </c>
      <c r="F53" t="s">
        <v>73</v>
      </c>
    </row>
    <row r="55" spans="1:6" ht="13.5">
      <c r="A55" t="s">
        <v>74</v>
      </c>
      <c r="B55" t="s">
        <v>75</v>
      </c>
      <c r="D55" t="e">
        <f>(D32^2+($D$6*D$10)^2)^0.5</f>
        <v>#DIV/0!</v>
      </c>
      <c r="E55" t="s">
        <v>16</v>
      </c>
      <c r="F55" t="s">
        <v>73</v>
      </c>
    </row>
    <row r="56" spans="1:6" ht="13.5">
      <c r="A56" t="s">
        <v>41</v>
      </c>
      <c r="B56" t="s">
        <v>76</v>
      </c>
      <c r="D56" t="e">
        <f>D55*D24*10^-3/$D$1</f>
        <v>#DIV/0!</v>
      </c>
      <c r="E56" t="e">
        <f>ROUND(D56,-2)</f>
        <v>#DIV/0!</v>
      </c>
      <c r="F56" t="s">
        <v>73</v>
      </c>
    </row>
    <row r="58" spans="2:4" ht="13.5">
      <c r="B58" t="s">
        <v>82</v>
      </c>
      <c r="D58" t="e">
        <f>AVERAGE(D46,D49,D52,D55)</f>
        <v>#DIV/0!</v>
      </c>
    </row>
    <row r="59" spans="2:4" ht="17.25">
      <c r="B59" s="11" t="s">
        <v>83</v>
      </c>
      <c r="D59" s="14" t="e">
        <f>AVERAGE(D47,D50,D53,D56)</f>
        <v>#DIV/0!</v>
      </c>
    </row>
    <row r="61" ht="13.5">
      <c r="D61" s="7"/>
    </row>
  </sheetData>
  <sheetProtection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3.5"/>
  <cols>
    <col min="1" max="1" width="34.75390625" style="0" customWidth="1"/>
    <col min="3" max="3" width="3.125" style="0" customWidth="1"/>
    <col min="4" max="4" width="20.375" style="0" customWidth="1"/>
    <col min="5" max="5" width="15.25390625" style="0" customWidth="1"/>
    <col min="12" max="12" width="11.625" style="0" bestFit="1" customWidth="1"/>
    <col min="13" max="13" width="12.75390625" style="0" bestFit="1" customWidth="1"/>
    <col min="14" max="14" width="13.125" style="0" bestFit="1" customWidth="1"/>
    <col min="15" max="15" width="14.375" style="0" bestFit="1" customWidth="1"/>
    <col min="16" max="16" width="12.75390625" style="0" bestFit="1" customWidth="1"/>
    <col min="18" max="19" width="12.75390625" style="0" bestFit="1" customWidth="1"/>
  </cols>
  <sheetData>
    <row r="1" spans="1:5" ht="13.5">
      <c r="A1" t="s">
        <v>0</v>
      </c>
      <c r="B1" t="s">
        <v>1</v>
      </c>
      <c r="D1">
        <f>0.1502*10^(-4)</f>
        <v>1.502E-05</v>
      </c>
      <c r="E1" t="s">
        <v>2</v>
      </c>
    </row>
    <row r="2" spans="1:5" ht="13.5">
      <c r="A2" t="s">
        <v>3</v>
      </c>
      <c r="B2" t="s">
        <v>4</v>
      </c>
      <c r="D2">
        <v>1.203</v>
      </c>
      <c r="E2" t="s">
        <v>5</v>
      </c>
    </row>
    <row r="4" spans="1:4" ht="13.5">
      <c r="A4" t="s">
        <v>6</v>
      </c>
      <c r="B4" t="s">
        <v>7</v>
      </c>
      <c r="D4">
        <v>0.4</v>
      </c>
    </row>
    <row r="5" spans="1:6" ht="13.5">
      <c r="A5" t="s">
        <v>8</v>
      </c>
      <c r="B5" t="s">
        <v>9</v>
      </c>
      <c r="D5">
        <f>0.95*0.7</f>
        <v>0.6649999999999999</v>
      </c>
      <c r="F5" t="s">
        <v>10</v>
      </c>
    </row>
    <row r="6" spans="1:7" ht="13.5">
      <c r="A6" t="s">
        <v>66</v>
      </c>
      <c r="D6">
        <v>0.9033</v>
      </c>
      <c r="F6" s="10" t="s">
        <v>67</v>
      </c>
      <c r="G6" t="s">
        <v>68</v>
      </c>
    </row>
    <row r="7" ht="14.25" thickBot="1"/>
    <row r="8" spans="1:6" s="11" customFormat="1" ht="18" thickBot="1">
      <c r="A8" s="11" t="s">
        <v>44</v>
      </c>
      <c r="D8" s="12">
        <f>'入力シート'!$C$11</f>
        <v>0</v>
      </c>
      <c r="E8" s="11" t="s">
        <v>45</v>
      </c>
      <c r="F8" s="11" t="s">
        <v>14</v>
      </c>
    </row>
    <row r="9" spans="1:5" ht="14.25" thickBot="1">
      <c r="A9" t="s">
        <v>11</v>
      </c>
      <c r="B9" t="s">
        <v>12</v>
      </c>
      <c r="D9" s="2" t="e">
        <f>60/D8</f>
        <v>#DIV/0!</v>
      </c>
      <c r="E9" t="s">
        <v>13</v>
      </c>
    </row>
    <row r="10" spans="1:6" s="11" customFormat="1" ht="18" thickBot="1">
      <c r="A10" s="11" t="s">
        <v>15</v>
      </c>
      <c r="B10" s="11" t="s">
        <v>88</v>
      </c>
      <c r="D10" s="13">
        <f>'入力シート'!$B$11</f>
        <v>3</v>
      </c>
      <c r="E10" s="11" t="s">
        <v>16</v>
      </c>
      <c r="F10" s="11" t="s">
        <v>17</v>
      </c>
    </row>
    <row r="11" spans="1:6" ht="14.25" thickBot="1">
      <c r="A11" t="s">
        <v>18</v>
      </c>
      <c r="B11" t="s">
        <v>19</v>
      </c>
      <c r="D11" s="1">
        <v>0.275</v>
      </c>
      <c r="E11" t="s">
        <v>20</v>
      </c>
      <c r="F11" t="s">
        <v>14</v>
      </c>
    </row>
    <row r="12" spans="1:6" ht="14.25" thickBot="1">
      <c r="A12" t="s">
        <v>21</v>
      </c>
      <c r="B12" t="s">
        <v>22</v>
      </c>
      <c r="D12" s="1">
        <v>3</v>
      </c>
      <c r="F12" t="s">
        <v>14</v>
      </c>
    </row>
    <row r="14" ht="13.5">
      <c r="D14" s="2"/>
    </row>
    <row r="15" ht="14.25" thickBot="1"/>
    <row r="16" spans="1:6" ht="14.25" thickBot="1">
      <c r="A16" t="s">
        <v>59</v>
      </c>
      <c r="B16" t="s">
        <v>58</v>
      </c>
      <c r="D16" s="8">
        <v>12</v>
      </c>
      <c r="E16" t="s">
        <v>24</v>
      </c>
      <c r="F16" t="s">
        <v>14</v>
      </c>
    </row>
    <row r="17" spans="1:7" ht="13.5">
      <c r="A17" t="s">
        <v>42</v>
      </c>
      <c r="B17" t="s">
        <v>43</v>
      </c>
      <c r="D17" s="3">
        <v>3.5</v>
      </c>
      <c r="E17" t="s">
        <v>24</v>
      </c>
      <c r="F17" t="s">
        <v>14</v>
      </c>
      <c r="G17" t="s">
        <v>77</v>
      </c>
    </row>
    <row r="18" spans="1:7" ht="14.25" thickBot="1">
      <c r="A18" t="s">
        <v>25</v>
      </c>
      <c r="B18" t="s">
        <v>26</v>
      </c>
      <c r="D18" s="2">
        <v>200</v>
      </c>
      <c r="E18" t="s">
        <v>24</v>
      </c>
      <c r="F18" t="s">
        <v>14</v>
      </c>
      <c r="G18" t="s">
        <v>77</v>
      </c>
    </row>
    <row r="19" spans="1:6" ht="14.25" thickBot="1">
      <c r="A19" t="s">
        <v>27</v>
      </c>
      <c r="B19" t="s">
        <v>46</v>
      </c>
      <c r="D19" s="8">
        <v>0.142</v>
      </c>
      <c r="E19" t="s">
        <v>20</v>
      </c>
      <c r="F19" t="s">
        <v>14</v>
      </c>
    </row>
    <row r="20" spans="2:6" ht="14.25" thickBot="1">
      <c r="B20" t="s">
        <v>47</v>
      </c>
      <c r="D20" s="9">
        <v>0.08</v>
      </c>
      <c r="E20" t="s">
        <v>20</v>
      </c>
      <c r="F20" t="s">
        <v>14</v>
      </c>
    </row>
    <row r="21" spans="2:6" ht="14.25" thickBot="1">
      <c r="B21" t="s">
        <v>48</v>
      </c>
      <c r="D21" s="9">
        <v>0.053</v>
      </c>
      <c r="E21" t="s">
        <v>20</v>
      </c>
      <c r="F21" t="s">
        <v>14</v>
      </c>
    </row>
    <row r="22" spans="1:6" ht="14.25" thickBot="1">
      <c r="A22" t="s">
        <v>60</v>
      </c>
      <c r="B22" t="s">
        <v>63</v>
      </c>
      <c r="D22" s="8">
        <v>41</v>
      </c>
      <c r="E22" t="s">
        <v>24</v>
      </c>
      <c r="F22" t="s">
        <v>14</v>
      </c>
    </row>
    <row r="23" spans="1:6" ht="14.25" thickBot="1">
      <c r="A23" t="s">
        <v>61</v>
      </c>
      <c r="B23" t="s">
        <v>64</v>
      </c>
      <c r="D23" s="8">
        <v>55</v>
      </c>
      <c r="E23" t="s">
        <v>24</v>
      </c>
      <c r="F23" t="s">
        <v>14</v>
      </c>
    </row>
    <row r="24" spans="1:6" ht="14.25" thickBot="1">
      <c r="A24" t="s">
        <v>62</v>
      </c>
      <c r="B24" t="s">
        <v>65</v>
      </c>
      <c r="D24" s="8">
        <v>40</v>
      </c>
      <c r="E24" t="s">
        <v>24</v>
      </c>
      <c r="F24" t="s">
        <v>14</v>
      </c>
    </row>
    <row r="25" ht="13.5">
      <c r="D25" s="2"/>
    </row>
    <row r="27" spans="1:7" ht="13.5">
      <c r="A27" t="s">
        <v>28</v>
      </c>
      <c r="B27" t="s">
        <v>29</v>
      </c>
      <c r="D27" t="e">
        <f>D11*2*3.14/D9</f>
        <v>#DIV/0!</v>
      </c>
      <c r="E27" t="s">
        <v>16</v>
      </c>
      <c r="G27">
        <f>D11*2*3.14*D8/60</f>
        <v>0</v>
      </c>
    </row>
    <row r="28" spans="1:6" ht="17.25">
      <c r="A28" t="s">
        <v>30</v>
      </c>
      <c r="B28" s="11" t="s">
        <v>31</v>
      </c>
      <c r="D28" s="14" t="e">
        <f>D27/D10</f>
        <v>#DIV/0!</v>
      </c>
      <c r="F28" t="s">
        <v>32</v>
      </c>
    </row>
    <row r="30" spans="1:5" ht="13.5">
      <c r="A30" t="s">
        <v>49</v>
      </c>
      <c r="B30" t="s">
        <v>50</v>
      </c>
      <c r="D30" t="e">
        <f>D19*2*3.14/D9</f>
        <v>#DIV/0!</v>
      </c>
      <c r="E30" t="s">
        <v>16</v>
      </c>
    </row>
    <row r="31" spans="1:5" ht="13.5">
      <c r="A31" t="s">
        <v>49</v>
      </c>
      <c r="B31" t="s">
        <v>51</v>
      </c>
      <c r="D31" t="e">
        <f>D20*2*3.14/D9</f>
        <v>#DIV/0!</v>
      </c>
      <c r="E31" t="s">
        <v>16</v>
      </c>
    </row>
    <row r="32" spans="1:5" ht="13.5">
      <c r="A32" t="s">
        <v>49</v>
      </c>
      <c r="B32" t="s">
        <v>52</v>
      </c>
      <c r="D32" t="e">
        <f>D21*2*3.14/D9</f>
        <v>#DIV/0!</v>
      </c>
      <c r="E32" t="s">
        <v>16</v>
      </c>
    </row>
    <row r="34" spans="1:7" ht="13.5">
      <c r="A34" t="str">
        <f>"翼型の計算点"&amp;D19&amp;"m(半径位置）でのＴＳＲ"</f>
        <v>翼型の計算点0.142m(半径位置）でのＴＳＲ</v>
      </c>
      <c r="B34" t="s">
        <v>78</v>
      </c>
      <c r="D34" t="e">
        <f>D30/D10</f>
        <v>#DIV/0!</v>
      </c>
      <c r="G34" t="s">
        <v>81</v>
      </c>
    </row>
    <row r="35" spans="1:4" ht="13.5">
      <c r="A35" t="str">
        <f>"翼型の計算点"&amp;D20&amp;"m(半径位置）でのＴＳＲ"</f>
        <v>翼型の計算点0.08m(半径位置）でのＴＳＲ</v>
      </c>
      <c r="B35" t="s">
        <v>79</v>
      </c>
      <c r="D35" t="e">
        <f>D31/D10</f>
        <v>#DIV/0!</v>
      </c>
    </row>
    <row r="36" spans="1:4" ht="13.5">
      <c r="A36" t="str">
        <f>"翼型の計算点"&amp;D21&amp;"m(半径位置）でのＴＳＲ"</f>
        <v>翼型の計算点0.053m(半径位置）でのＴＳＲ</v>
      </c>
      <c r="B36" t="s">
        <v>80</v>
      </c>
      <c r="D36" t="e">
        <f>D32/D10</f>
        <v>#DIV/0!</v>
      </c>
    </row>
    <row r="38" spans="1:5" ht="13.5">
      <c r="A38" t="s">
        <v>33</v>
      </c>
      <c r="B38" t="s">
        <v>34</v>
      </c>
      <c r="D38">
        <f>3.14*D11^2</f>
        <v>0.23746250000000005</v>
      </c>
      <c r="E38" t="s">
        <v>35</v>
      </c>
    </row>
    <row r="39" spans="1:6" ht="13.5">
      <c r="A39" s="4"/>
      <c r="B39" s="4"/>
      <c r="C39" s="4"/>
      <c r="D39" s="4"/>
      <c r="E39" s="4"/>
      <c r="F39" s="4"/>
    </row>
    <row r="41" spans="1:6" ht="13.5">
      <c r="A41" t="s">
        <v>36</v>
      </c>
      <c r="D41" t="e">
        <f>(1/$D$6*D19*D28)/D11</f>
        <v>#DIV/0!</v>
      </c>
      <c r="E41" t="s">
        <v>37</v>
      </c>
      <c r="F41" t="s">
        <v>38</v>
      </c>
    </row>
    <row r="42" spans="1:5" ht="13.5">
      <c r="A42" t="s">
        <v>39</v>
      </c>
      <c r="D42" s="5" t="e">
        <f>1/D41</f>
        <v>#DIV/0!</v>
      </c>
      <c r="E42" t="s">
        <v>37</v>
      </c>
    </row>
    <row r="43" spans="4:5" ht="13.5">
      <c r="D43" s="5" t="e">
        <f>DEGREES(D42)</f>
        <v>#DIV/0!</v>
      </c>
      <c r="E43" t="s">
        <v>23</v>
      </c>
    </row>
    <row r="45" ht="13.5">
      <c r="D45" s="6"/>
    </row>
    <row r="46" spans="1:6" ht="13.5">
      <c r="A46" t="s">
        <v>53</v>
      </c>
      <c r="B46" t="s">
        <v>40</v>
      </c>
      <c r="D46" t="e">
        <f>(D27^2+($D$6*$D$10)^2)^0.5</f>
        <v>#DIV/0!</v>
      </c>
      <c r="E46" t="s">
        <v>16</v>
      </c>
      <c r="F46" t="s">
        <v>38</v>
      </c>
    </row>
    <row r="47" spans="1:6" ht="13.5">
      <c r="A47" t="s">
        <v>41</v>
      </c>
      <c r="B47" t="s">
        <v>54</v>
      </c>
      <c r="D47" t="e">
        <f>D46*D16*10^-3/$D$1</f>
        <v>#DIV/0!</v>
      </c>
      <c r="E47" t="e">
        <f>ROUND(D47,-2)</f>
        <v>#DIV/0!</v>
      </c>
      <c r="F47" t="s">
        <v>38</v>
      </c>
    </row>
    <row r="49" spans="1:6" ht="13.5">
      <c r="A49" t="s">
        <v>55</v>
      </c>
      <c r="B49" t="s">
        <v>56</v>
      </c>
      <c r="D49" t="e">
        <f>(D30^2+($D$6*D$10)^2)^0.5</f>
        <v>#DIV/0!</v>
      </c>
      <c r="E49" t="s">
        <v>16</v>
      </c>
      <c r="F49" t="s">
        <v>69</v>
      </c>
    </row>
    <row r="50" spans="1:6" ht="13.5">
      <c r="A50" t="s">
        <v>41</v>
      </c>
      <c r="B50" t="s">
        <v>57</v>
      </c>
      <c r="D50" t="e">
        <f>D49*D22*10^-3/$D$1</f>
        <v>#DIV/0!</v>
      </c>
      <c r="E50" t="e">
        <f>ROUND(D50,-2)</f>
        <v>#DIV/0!</v>
      </c>
      <c r="F50" t="s">
        <v>69</v>
      </c>
    </row>
    <row r="52" spans="1:6" ht="13.5">
      <c r="A52" t="s">
        <v>70</v>
      </c>
      <c r="B52" t="s">
        <v>71</v>
      </c>
      <c r="D52" t="e">
        <f>(D31^2+($D$6*D$10)^2)^0.5</f>
        <v>#DIV/0!</v>
      </c>
      <c r="E52" t="s">
        <v>16</v>
      </c>
      <c r="F52" t="s">
        <v>73</v>
      </c>
    </row>
    <row r="53" spans="1:6" ht="13.5">
      <c r="A53" t="s">
        <v>41</v>
      </c>
      <c r="B53" t="s">
        <v>72</v>
      </c>
      <c r="D53" t="e">
        <f>D52*D23*10^-3/$D$1</f>
        <v>#DIV/0!</v>
      </c>
      <c r="E53" t="e">
        <f>ROUND(D53,-2)</f>
        <v>#DIV/0!</v>
      </c>
      <c r="F53" t="s">
        <v>73</v>
      </c>
    </row>
    <row r="55" spans="1:6" ht="13.5">
      <c r="A55" t="s">
        <v>74</v>
      </c>
      <c r="B55" t="s">
        <v>75</v>
      </c>
      <c r="D55" t="e">
        <f>(D32^2+($D$6*D$10)^2)^0.5</f>
        <v>#DIV/0!</v>
      </c>
      <c r="E55" t="s">
        <v>16</v>
      </c>
      <c r="F55" t="s">
        <v>73</v>
      </c>
    </row>
    <row r="56" spans="1:6" ht="13.5">
      <c r="A56" t="s">
        <v>41</v>
      </c>
      <c r="B56" t="s">
        <v>76</v>
      </c>
      <c r="D56" t="e">
        <f>D55*D24*10^-3/$D$1</f>
        <v>#DIV/0!</v>
      </c>
      <c r="E56" t="e">
        <f>ROUND(D56,-2)</f>
        <v>#DIV/0!</v>
      </c>
      <c r="F56" t="s">
        <v>73</v>
      </c>
    </row>
    <row r="58" spans="2:4" ht="13.5">
      <c r="B58" t="s">
        <v>82</v>
      </c>
      <c r="D58" t="e">
        <f>AVERAGE(D46,D49,D52,D55)</f>
        <v>#DIV/0!</v>
      </c>
    </row>
    <row r="59" spans="2:4" ht="17.25">
      <c r="B59" s="11" t="s">
        <v>83</v>
      </c>
      <c r="D59" s="14" t="e">
        <f>AVERAGE(D47,D50,D53,D56)</f>
        <v>#DIV/0!</v>
      </c>
    </row>
    <row r="61" ht="13.5">
      <c r="D61" s="7"/>
    </row>
  </sheetData>
  <sheetProtection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3.5"/>
  <cols>
    <col min="1" max="1" width="34.75390625" style="0" customWidth="1"/>
    <col min="3" max="3" width="3.125" style="0" customWidth="1"/>
    <col min="4" max="4" width="20.375" style="0" customWidth="1"/>
    <col min="5" max="5" width="15.25390625" style="0" customWidth="1"/>
    <col min="12" max="12" width="11.625" style="0" bestFit="1" customWidth="1"/>
    <col min="13" max="13" width="12.75390625" style="0" bestFit="1" customWidth="1"/>
    <col min="14" max="14" width="13.125" style="0" bestFit="1" customWidth="1"/>
    <col min="15" max="15" width="14.375" style="0" bestFit="1" customWidth="1"/>
    <col min="16" max="16" width="12.75390625" style="0" bestFit="1" customWidth="1"/>
    <col min="18" max="19" width="12.75390625" style="0" bestFit="1" customWidth="1"/>
  </cols>
  <sheetData>
    <row r="1" spans="1:5" ht="13.5">
      <c r="A1" t="s">
        <v>0</v>
      </c>
      <c r="B1" t="s">
        <v>1</v>
      </c>
      <c r="D1">
        <f>0.1502*10^(-4)</f>
        <v>1.502E-05</v>
      </c>
      <c r="E1" t="s">
        <v>2</v>
      </c>
    </row>
    <row r="2" spans="1:5" ht="13.5">
      <c r="A2" t="s">
        <v>3</v>
      </c>
      <c r="B2" t="s">
        <v>4</v>
      </c>
      <c r="D2">
        <v>1.203</v>
      </c>
      <c r="E2" t="s">
        <v>5</v>
      </c>
    </row>
    <row r="4" spans="1:4" ht="13.5">
      <c r="A4" t="s">
        <v>6</v>
      </c>
      <c r="B4" t="s">
        <v>7</v>
      </c>
      <c r="D4">
        <v>0.4</v>
      </c>
    </row>
    <row r="5" spans="1:6" ht="13.5">
      <c r="A5" t="s">
        <v>8</v>
      </c>
      <c r="B5" t="s">
        <v>9</v>
      </c>
      <c r="D5">
        <f>0.95*0.7</f>
        <v>0.6649999999999999</v>
      </c>
      <c r="F5" t="s">
        <v>10</v>
      </c>
    </row>
    <row r="6" spans="1:7" ht="13.5">
      <c r="A6" t="s">
        <v>66</v>
      </c>
      <c r="D6">
        <v>0.9033</v>
      </c>
      <c r="F6" s="10" t="s">
        <v>67</v>
      </c>
      <c r="G6" t="s">
        <v>68</v>
      </c>
    </row>
    <row r="7" ht="14.25" thickBot="1"/>
    <row r="8" spans="1:6" s="11" customFormat="1" ht="18" thickBot="1">
      <c r="A8" s="11" t="s">
        <v>44</v>
      </c>
      <c r="D8" s="12">
        <f>'入力シート'!$C$12</f>
        <v>0</v>
      </c>
      <c r="E8" s="11" t="s">
        <v>45</v>
      </c>
      <c r="F8" s="11" t="s">
        <v>14</v>
      </c>
    </row>
    <row r="9" spans="1:5" ht="14.25" thickBot="1">
      <c r="A9" t="s">
        <v>11</v>
      </c>
      <c r="B9" t="s">
        <v>12</v>
      </c>
      <c r="D9" s="2" t="e">
        <f>60/D8</f>
        <v>#DIV/0!</v>
      </c>
      <c r="E9" t="s">
        <v>13</v>
      </c>
    </row>
    <row r="10" spans="1:6" s="11" customFormat="1" ht="18" thickBot="1">
      <c r="A10" s="11" t="s">
        <v>15</v>
      </c>
      <c r="B10" s="11" t="s">
        <v>88</v>
      </c>
      <c r="D10" s="13">
        <f>'入力シート'!$B$12</f>
        <v>3.5</v>
      </c>
      <c r="E10" s="11" t="s">
        <v>16</v>
      </c>
      <c r="F10" s="11" t="s">
        <v>17</v>
      </c>
    </row>
    <row r="11" spans="1:6" ht="14.25" thickBot="1">
      <c r="A11" t="s">
        <v>18</v>
      </c>
      <c r="B11" t="s">
        <v>19</v>
      </c>
      <c r="D11" s="1">
        <v>0.275</v>
      </c>
      <c r="E11" t="s">
        <v>20</v>
      </c>
      <c r="F11" t="s">
        <v>14</v>
      </c>
    </row>
    <row r="12" spans="1:6" ht="14.25" thickBot="1">
      <c r="A12" t="s">
        <v>21</v>
      </c>
      <c r="B12" t="s">
        <v>22</v>
      </c>
      <c r="D12" s="1">
        <v>3</v>
      </c>
      <c r="F12" t="s">
        <v>14</v>
      </c>
    </row>
    <row r="14" ht="13.5">
      <c r="D14" s="2"/>
    </row>
    <row r="15" ht="14.25" thickBot="1"/>
    <row r="16" spans="1:6" ht="14.25" thickBot="1">
      <c r="A16" t="s">
        <v>59</v>
      </c>
      <c r="B16" t="s">
        <v>58</v>
      </c>
      <c r="D16" s="8">
        <v>12</v>
      </c>
      <c r="E16" t="s">
        <v>24</v>
      </c>
      <c r="F16" t="s">
        <v>14</v>
      </c>
    </row>
    <row r="17" spans="1:7" ht="13.5">
      <c r="A17" t="s">
        <v>42</v>
      </c>
      <c r="B17" t="s">
        <v>43</v>
      </c>
      <c r="D17" s="3">
        <v>3.5</v>
      </c>
      <c r="E17" t="s">
        <v>24</v>
      </c>
      <c r="F17" t="s">
        <v>14</v>
      </c>
      <c r="G17" t="s">
        <v>77</v>
      </c>
    </row>
    <row r="18" spans="1:7" ht="14.25" thickBot="1">
      <c r="A18" t="s">
        <v>25</v>
      </c>
      <c r="B18" t="s">
        <v>26</v>
      </c>
      <c r="D18" s="2">
        <v>200</v>
      </c>
      <c r="E18" t="s">
        <v>24</v>
      </c>
      <c r="F18" t="s">
        <v>14</v>
      </c>
      <c r="G18" t="s">
        <v>77</v>
      </c>
    </row>
    <row r="19" spans="1:6" ht="14.25" thickBot="1">
      <c r="A19" t="s">
        <v>27</v>
      </c>
      <c r="B19" t="s">
        <v>46</v>
      </c>
      <c r="D19" s="8">
        <v>0.142</v>
      </c>
      <c r="E19" t="s">
        <v>20</v>
      </c>
      <c r="F19" t="s">
        <v>14</v>
      </c>
    </row>
    <row r="20" spans="2:6" ht="14.25" thickBot="1">
      <c r="B20" t="s">
        <v>47</v>
      </c>
      <c r="D20" s="9">
        <v>0.08</v>
      </c>
      <c r="E20" t="s">
        <v>20</v>
      </c>
      <c r="F20" t="s">
        <v>14</v>
      </c>
    </row>
    <row r="21" spans="2:6" ht="14.25" thickBot="1">
      <c r="B21" t="s">
        <v>48</v>
      </c>
      <c r="D21" s="9">
        <v>0.053</v>
      </c>
      <c r="E21" t="s">
        <v>20</v>
      </c>
      <c r="F21" t="s">
        <v>14</v>
      </c>
    </row>
    <row r="22" spans="1:6" ht="14.25" thickBot="1">
      <c r="A22" t="s">
        <v>60</v>
      </c>
      <c r="B22" t="s">
        <v>63</v>
      </c>
      <c r="D22" s="8">
        <v>41</v>
      </c>
      <c r="E22" t="s">
        <v>24</v>
      </c>
      <c r="F22" t="s">
        <v>14</v>
      </c>
    </row>
    <row r="23" spans="1:6" ht="14.25" thickBot="1">
      <c r="A23" t="s">
        <v>61</v>
      </c>
      <c r="B23" t="s">
        <v>64</v>
      </c>
      <c r="D23" s="8">
        <v>55</v>
      </c>
      <c r="E23" t="s">
        <v>24</v>
      </c>
      <c r="F23" t="s">
        <v>14</v>
      </c>
    </row>
    <row r="24" spans="1:6" ht="14.25" thickBot="1">
      <c r="A24" t="s">
        <v>62</v>
      </c>
      <c r="B24" t="s">
        <v>65</v>
      </c>
      <c r="D24" s="8">
        <v>40</v>
      </c>
      <c r="E24" t="s">
        <v>24</v>
      </c>
      <c r="F24" t="s">
        <v>14</v>
      </c>
    </row>
    <row r="25" ht="13.5">
      <c r="D25" s="2"/>
    </row>
    <row r="27" spans="1:7" ht="13.5">
      <c r="A27" t="s">
        <v>28</v>
      </c>
      <c r="B27" t="s">
        <v>29</v>
      </c>
      <c r="D27" t="e">
        <f>D11*2*3.14/D9</f>
        <v>#DIV/0!</v>
      </c>
      <c r="E27" t="s">
        <v>16</v>
      </c>
      <c r="G27">
        <f>D11*2*3.14*D8/60</f>
        <v>0</v>
      </c>
    </row>
    <row r="28" spans="1:6" ht="17.25">
      <c r="A28" t="s">
        <v>30</v>
      </c>
      <c r="B28" s="11" t="s">
        <v>31</v>
      </c>
      <c r="D28" s="14" t="e">
        <f>D27/D10</f>
        <v>#DIV/0!</v>
      </c>
      <c r="F28" t="s">
        <v>32</v>
      </c>
    </row>
    <row r="30" spans="1:5" ht="13.5">
      <c r="A30" t="s">
        <v>49</v>
      </c>
      <c r="B30" t="s">
        <v>50</v>
      </c>
      <c r="D30" t="e">
        <f>D19*2*3.14/D9</f>
        <v>#DIV/0!</v>
      </c>
      <c r="E30" t="s">
        <v>16</v>
      </c>
    </row>
    <row r="31" spans="1:5" ht="13.5">
      <c r="A31" t="s">
        <v>49</v>
      </c>
      <c r="B31" t="s">
        <v>51</v>
      </c>
      <c r="D31" t="e">
        <f>D20*2*3.14/D9</f>
        <v>#DIV/0!</v>
      </c>
      <c r="E31" t="s">
        <v>16</v>
      </c>
    </row>
    <row r="32" spans="1:5" ht="13.5">
      <c r="A32" t="s">
        <v>49</v>
      </c>
      <c r="B32" t="s">
        <v>52</v>
      </c>
      <c r="D32" t="e">
        <f>D21*2*3.14/D9</f>
        <v>#DIV/0!</v>
      </c>
      <c r="E32" t="s">
        <v>16</v>
      </c>
    </row>
    <row r="34" spans="1:7" ht="13.5">
      <c r="A34" t="str">
        <f>"翼型の計算点"&amp;D19&amp;"m(半径位置）でのＴＳＲ"</f>
        <v>翼型の計算点0.142m(半径位置）でのＴＳＲ</v>
      </c>
      <c r="B34" t="s">
        <v>78</v>
      </c>
      <c r="D34" t="e">
        <f>D30/D10</f>
        <v>#DIV/0!</v>
      </c>
      <c r="G34" t="s">
        <v>81</v>
      </c>
    </row>
    <row r="35" spans="1:4" ht="13.5">
      <c r="A35" t="str">
        <f>"翼型の計算点"&amp;D20&amp;"m(半径位置）でのＴＳＲ"</f>
        <v>翼型の計算点0.08m(半径位置）でのＴＳＲ</v>
      </c>
      <c r="B35" t="s">
        <v>79</v>
      </c>
      <c r="D35" t="e">
        <f>D31/D10</f>
        <v>#DIV/0!</v>
      </c>
    </row>
    <row r="36" spans="1:4" ht="13.5">
      <c r="A36" t="str">
        <f>"翼型の計算点"&amp;D21&amp;"m(半径位置）でのＴＳＲ"</f>
        <v>翼型の計算点0.053m(半径位置）でのＴＳＲ</v>
      </c>
      <c r="B36" t="s">
        <v>80</v>
      </c>
      <c r="D36" t="e">
        <f>D32/D10</f>
        <v>#DIV/0!</v>
      </c>
    </row>
    <row r="38" spans="1:5" ht="13.5">
      <c r="A38" t="s">
        <v>33</v>
      </c>
      <c r="B38" t="s">
        <v>34</v>
      </c>
      <c r="D38">
        <f>3.14*D11^2</f>
        <v>0.23746250000000005</v>
      </c>
      <c r="E38" t="s">
        <v>35</v>
      </c>
    </row>
    <row r="39" spans="1:6" ht="13.5">
      <c r="A39" s="4"/>
      <c r="B39" s="4"/>
      <c r="C39" s="4"/>
      <c r="D39" s="4"/>
      <c r="E39" s="4"/>
      <c r="F39" s="4"/>
    </row>
    <row r="41" spans="1:6" ht="13.5">
      <c r="A41" t="s">
        <v>36</v>
      </c>
      <c r="D41" t="e">
        <f>(1/$D$6*D19*D28)/D11</f>
        <v>#DIV/0!</v>
      </c>
      <c r="E41" t="s">
        <v>37</v>
      </c>
      <c r="F41" t="s">
        <v>38</v>
      </c>
    </row>
    <row r="42" spans="1:5" ht="13.5">
      <c r="A42" t="s">
        <v>39</v>
      </c>
      <c r="D42" s="5" t="e">
        <f>1/D41</f>
        <v>#DIV/0!</v>
      </c>
      <c r="E42" t="s">
        <v>37</v>
      </c>
    </row>
    <row r="43" spans="4:5" ht="13.5">
      <c r="D43" s="5" t="e">
        <f>DEGREES(D42)</f>
        <v>#DIV/0!</v>
      </c>
      <c r="E43" t="s">
        <v>23</v>
      </c>
    </row>
    <row r="45" ht="13.5">
      <c r="D45" s="6"/>
    </row>
    <row r="46" spans="1:6" ht="13.5">
      <c r="A46" t="s">
        <v>53</v>
      </c>
      <c r="B46" t="s">
        <v>40</v>
      </c>
      <c r="D46" t="e">
        <f>(D27^2+($D$6*$D$10)^2)^0.5</f>
        <v>#DIV/0!</v>
      </c>
      <c r="E46" t="s">
        <v>16</v>
      </c>
      <c r="F46" t="s">
        <v>38</v>
      </c>
    </row>
    <row r="47" spans="1:6" ht="13.5">
      <c r="A47" t="s">
        <v>41</v>
      </c>
      <c r="B47" t="s">
        <v>54</v>
      </c>
      <c r="D47" t="e">
        <f>D46*D16*10^-3/$D$1</f>
        <v>#DIV/0!</v>
      </c>
      <c r="E47" t="e">
        <f>ROUND(D47,-2)</f>
        <v>#DIV/0!</v>
      </c>
      <c r="F47" t="s">
        <v>38</v>
      </c>
    </row>
    <row r="49" spans="1:6" ht="13.5">
      <c r="A49" t="s">
        <v>55</v>
      </c>
      <c r="B49" t="s">
        <v>56</v>
      </c>
      <c r="D49" t="e">
        <f>(D30^2+($D$6*D$10)^2)^0.5</f>
        <v>#DIV/0!</v>
      </c>
      <c r="E49" t="s">
        <v>16</v>
      </c>
      <c r="F49" t="s">
        <v>69</v>
      </c>
    </row>
    <row r="50" spans="1:6" ht="13.5">
      <c r="A50" t="s">
        <v>41</v>
      </c>
      <c r="B50" t="s">
        <v>57</v>
      </c>
      <c r="D50" t="e">
        <f>D49*D22*10^-3/$D$1</f>
        <v>#DIV/0!</v>
      </c>
      <c r="E50" t="e">
        <f>ROUND(D50,-2)</f>
        <v>#DIV/0!</v>
      </c>
      <c r="F50" t="s">
        <v>69</v>
      </c>
    </row>
    <row r="52" spans="1:6" ht="13.5">
      <c r="A52" t="s">
        <v>70</v>
      </c>
      <c r="B52" t="s">
        <v>71</v>
      </c>
      <c r="D52" t="e">
        <f>(D31^2+($D$6*D$10)^2)^0.5</f>
        <v>#DIV/0!</v>
      </c>
      <c r="E52" t="s">
        <v>16</v>
      </c>
      <c r="F52" t="s">
        <v>73</v>
      </c>
    </row>
    <row r="53" spans="1:6" ht="13.5">
      <c r="A53" t="s">
        <v>41</v>
      </c>
      <c r="B53" t="s">
        <v>72</v>
      </c>
      <c r="D53" t="e">
        <f>D52*D23*10^-3/$D$1</f>
        <v>#DIV/0!</v>
      </c>
      <c r="E53" t="e">
        <f>ROUND(D53,-2)</f>
        <v>#DIV/0!</v>
      </c>
      <c r="F53" t="s">
        <v>73</v>
      </c>
    </row>
    <row r="55" spans="1:6" ht="13.5">
      <c r="A55" t="s">
        <v>74</v>
      </c>
      <c r="B55" t="s">
        <v>75</v>
      </c>
      <c r="D55" t="e">
        <f>(D32^2+($D$6*D$10)^2)^0.5</f>
        <v>#DIV/0!</v>
      </c>
      <c r="E55" t="s">
        <v>16</v>
      </c>
      <c r="F55" t="s">
        <v>73</v>
      </c>
    </row>
    <row r="56" spans="1:6" ht="13.5">
      <c r="A56" t="s">
        <v>41</v>
      </c>
      <c r="B56" t="s">
        <v>76</v>
      </c>
      <c r="D56" t="e">
        <f>D55*D24*10^-3/$D$1</f>
        <v>#DIV/0!</v>
      </c>
      <c r="E56" t="e">
        <f>ROUND(D56,-2)</f>
        <v>#DIV/0!</v>
      </c>
      <c r="F56" t="s">
        <v>73</v>
      </c>
    </row>
    <row r="58" spans="2:4" ht="13.5">
      <c r="B58" t="s">
        <v>82</v>
      </c>
      <c r="D58" t="e">
        <f>AVERAGE(D46,D49,D52,D55)</f>
        <v>#DIV/0!</v>
      </c>
    </row>
    <row r="59" spans="2:4" ht="17.25">
      <c r="B59" s="11" t="s">
        <v>83</v>
      </c>
      <c r="D59" s="14" t="e">
        <f>AVERAGE(D47,D50,D53,D56)</f>
        <v>#DIV/0!</v>
      </c>
    </row>
    <row r="61" ht="13.5">
      <c r="D61" s="7"/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waseda</dc:creator>
  <cp:keywords/>
  <dc:description/>
  <cp:lastModifiedBy>waseda</cp:lastModifiedBy>
  <dcterms:created xsi:type="dcterms:W3CDTF">2012-11-03T02:31:29Z</dcterms:created>
  <dcterms:modified xsi:type="dcterms:W3CDTF">2017-02-27T14:14:13Z</dcterms:modified>
  <cp:category/>
  <cp:version/>
  <cp:contentType/>
  <cp:contentStatus/>
</cp:coreProperties>
</file>