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seda\Documents\研究\2011Web\wtgpapermodel2015\"/>
    </mc:Choice>
  </mc:AlternateContent>
  <bookViews>
    <workbookView xWindow="6345" yWindow="690" windowWidth="14550" windowHeight="11760"/>
  </bookViews>
  <sheets>
    <sheet name="input_sheet" sheetId="3" r:id="rId1"/>
    <sheet name="Sheet1" sheetId="2" r:id="rId2"/>
    <sheet name="Sheet2" sheetId="5" r:id="rId3"/>
    <sheet name="Sheet3" sheetId="6" r:id="rId4"/>
    <sheet name="Sheet4" sheetId="7" r:id="rId5"/>
    <sheet name="Sheet5" sheetId="8" r:id="rId6"/>
    <sheet name="Sheet6" sheetId="9" r:id="rId7"/>
  </sheets>
  <calcPr calcId="152511"/>
</workbook>
</file>

<file path=xl/calcChain.xml><?xml version="1.0" encoding="utf-8"?>
<calcChain xmlns="http://schemas.openxmlformats.org/spreadsheetml/2006/main">
  <c r="J10" i="3" l="1"/>
  <c r="K12" i="3" l="1"/>
  <c r="K10" i="3"/>
  <c r="K11" i="3"/>
  <c r="J12" i="3"/>
  <c r="J11" i="3"/>
  <c r="D10" i="7"/>
  <c r="D8" i="7"/>
  <c r="G27" i="7" s="1"/>
  <c r="D8" i="8"/>
  <c r="D9" i="8" s="1"/>
  <c r="D10" i="8"/>
  <c r="D8" i="9"/>
  <c r="G27" i="9" s="1"/>
  <c r="D10" i="9"/>
  <c r="D38" i="9"/>
  <c r="A36" i="9"/>
  <c r="A35" i="9"/>
  <c r="A34" i="9"/>
  <c r="D5" i="9"/>
  <c r="D1" i="9"/>
  <c r="D38" i="8"/>
  <c r="A36" i="8"/>
  <c r="A35" i="8"/>
  <c r="A34" i="8"/>
  <c r="D5" i="8"/>
  <c r="D1" i="8"/>
  <c r="D38" i="7"/>
  <c r="A36" i="7"/>
  <c r="A35" i="7"/>
  <c r="A34" i="7"/>
  <c r="D5" i="7"/>
  <c r="D1" i="7"/>
  <c r="D10" i="6"/>
  <c r="D8" i="6"/>
  <c r="D9" i="6" s="1"/>
  <c r="D32" i="6" s="1"/>
  <c r="D8" i="5"/>
  <c r="G27" i="5" s="1"/>
  <c r="D10" i="5"/>
  <c r="D38" i="6"/>
  <c r="A36" i="6"/>
  <c r="A35" i="6"/>
  <c r="A34" i="6"/>
  <c r="D5" i="6"/>
  <c r="D1" i="6"/>
  <c r="D38" i="5"/>
  <c r="A36" i="5"/>
  <c r="A35" i="5"/>
  <c r="A34" i="5"/>
  <c r="D5" i="5"/>
  <c r="D1" i="5"/>
  <c r="D8" i="2"/>
  <c r="D9" i="2" s="1"/>
  <c r="D30" i="2" s="1"/>
  <c r="D10" i="2"/>
  <c r="A35" i="2"/>
  <c r="A36" i="2"/>
  <c r="A34" i="2"/>
  <c r="D1" i="2"/>
  <c r="D5" i="2"/>
  <c r="D38" i="2"/>
  <c r="D49" i="2" l="1"/>
  <c r="D50" i="2" s="1"/>
  <c r="E50" i="2" s="1"/>
  <c r="D32" i="2"/>
  <c r="D55" i="2" s="1"/>
  <c r="D56" i="2" s="1"/>
  <c r="E56" i="2" s="1"/>
  <c r="D27" i="2"/>
  <c r="D46" i="2" s="1"/>
  <c r="D9" i="9"/>
  <c r="D32" i="9" s="1"/>
  <c r="D36" i="9" s="1"/>
  <c r="G27" i="8"/>
  <c r="D27" i="8"/>
  <c r="D32" i="8"/>
  <c r="D31" i="8"/>
  <c r="D30" i="8"/>
  <c r="D9" i="7"/>
  <c r="G27" i="2"/>
  <c r="G27" i="6"/>
  <c r="D36" i="6"/>
  <c r="D55" i="6"/>
  <c r="D56" i="6" s="1"/>
  <c r="E56" i="6" s="1"/>
  <c r="D27" i="6"/>
  <c r="D30" i="6"/>
  <c r="D31" i="6"/>
  <c r="D9" i="5"/>
  <c r="D32" i="5" s="1"/>
  <c r="D36" i="5" s="1"/>
  <c r="D31" i="2"/>
  <c r="D35" i="2" s="1"/>
  <c r="D55" i="9" l="1"/>
  <c r="D56" i="9" s="1"/>
  <c r="E56" i="9" s="1"/>
  <c r="D31" i="9"/>
  <c r="D52" i="9" s="1"/>
  <c r="D53" i="9" s="1"/>
  <c r="E53" i="9" s="1"/>
  <c r="D30" i="9"/>
  <c r="D34" i="9" s="1"/>
  <c r="D27" i="9"/>
  <c r="D28" i="9" s="1"/>
  <c r="D30" i="7"/>
  <c r="D31" i="7"/>
  <c r="D27" i="7"/>
  <c r="D32" i="7"/>
  <c r="D34" i="8"/>
  <c r="D49" i="8"/>
  <c r="D50" i="8" s="1"/>
  <c r="E50" i="8" s="1"/>
  <c r="D52" i="8"/>
  <c r="D53" i="8" s="1"/>
  <c r="E53" i="8" s="1"/>
  <c r="D35" i="8"/>
  <c r="D55" i="8"/>
  <c r="D56" i="8" s="1"/>
  <c r="E56" i="8" s="1"/>
  <c r="D36" i="8"/>
  <c r="D46" i="8"/>
  <c r="D28" i="8"/>
  <c r="D28" i="2"/>
  <c r="D41" i="2" s="1"/>
  <c r="D42" i="2" s="1"/>
  <c r="D43" i="2" s="1"/>
  <c r="D36" i="2"/>
  <c r="D30" i="5"/>
  <c r="D49" i="5" s="1"/>
  <c r="D50" i="5" s="1"/>
  <c r="E50" i="5" s="1"/>
  <c r="D27" i="5"/>
  <c r="D28" i="5" s="1"/>
  <c r="D31" i="5"/>
  <c r="D52" i="5" s="1"/>
  <c r="D53" i="5" s="1"/>
  <c r="E53" i="5" s="1"/>
  <c r="D49" i="6"/>
  <c r="D50" i="6" s="1"/>
  <c r="E50" i="6" s="1"/>
  <c r="D34" i="6"/>
  <c r="D35" i="6"/>
  <c r="D52" i="6"/>
  <c r="D53" i="6" s="1"/>
  <c r="E53" i="6" s="1"/>
  <c r="D28" i="6"/>
  <c r="D46" i="6"/>
  <c r="D55" i="5"/>
  <c r="D56" i="5" s="1"/>
  <c r="E56" i="5" s="1"/>
  <c r="D52" i="2"/>
  <c r="D53" i="2" s="1"/>
  <c r="E53" i="2" s="1"/>
  <c r="D34" i="2"/>
  <c r="D47" i="2"/>
  <c r="D35" i="5" l="1"/>
  <c r="D49" i="9"/>
  <c r="D50" i="9" s="1"/>
  <c r="E50" i="9" s="1"/>
  <c r="F4" i="3"/>
  <c r="D35" i="9"/>
  <c r="D46" i="5"/>
  <c r="D58" i="5" s="1"/>
  <c r="D34" i="5"/>
  <c r="D58" i="2"/>
  <c r="D41" i="9"/>
  <c r="D42" i="9" s="1"/>
  <c r="D43" i="9" s="1"/>
  <c r="F12" i="3"/>
  <c r="D46" i="9"/>
  <c r="D58" i="9" s="1"/>
  <c r="D41" i="8"/>
  <c r="D42" i="8" s="1"/>
  <c r="D43" i="8" s="1"/>
  <c r="F11" i="3"/>
  <c r="D36" i="7"/>
  <c r="D55" i="7"/>
  <c r="D56" i="7" s="1"/>
  <c r="E56" i="7" s="1"/>
  <c r="D28" i="7"/>
  <c r="D46" i="7"/>
  <c r="D35" i="7"/>
  <c r="D52" i="7"/>
  <c r="D53" i="7" s="1"/>
  <c r="E53" i="7" s="1"/>
  <c r="D49" i="7"/>
  <c r="D50" i="7" s="1"/>
  <c r="E50" i="7" s="1"/>
  <c r="D34" i="7"/>
  <c r="D47" i="8"/>
  <c r="D58" i="8"/>
  <c r="D41" i="6"/>
  <c r="D42" i="6" s="1"/>
  <c r="D43" i="6" s="1"/>
  <c r="F6" i="3"/>
  <c r="D41" i="5"/>
  <c r="D42" i="5" s="1"/>
  <c r="D43" i="5" s="1"/>
  <c r="F5" i="3"/>
  <c r="D58" i="6"/>
  <c r="D47" i="6"/>
  <c r="D59" i="2"/>
  <c r="E4" i="3" s="1"/>
  <c r="E47" i="2"/>
  <c r="D47" i="5" l="1"/>
  <c r="D59" i="5" s="1"/>
  <c r="E5" i="3" s="1"/>
  <c r="D47" i="9"/>
  <c r="D59" i="9" s="1"/>
  <c r="E12" i="3" s="1"/>
  <c r="D41" i="7"/>
  <c r="D42" i="7" s="1"/>
  <c r="D43" i="7" s="1"/>
  <c r="F10" i="3"/>
  <c r="D47" i="7"/>
  <c r="D58" i="7"/>
  <c r="D59" i="8"/>
  <c r="E11" i="3" s="1"/>
  <c r="E47" i="8"/>
  <c r="D59" i="6"/>
  <c r="E6" i="3" s="1"/>
  <c r="E47" i="6"/>
  <c r="E47" i="5" l="1"/>
  <c r="E47" i="9"/>
  <c r="E47" i="7"/>
  <c r="D59" i="7"/>
  <c r="E10" i="3" s="1"/>
</calcChain>
</file>

<file path=xl/sharedStrings.xml><?xml version="1.0" encoding="utf-8"?>
<sst xmlns="http://schemas.openxmlformats.org/spreadsheetml/2006/main" count="794" uniqueCount="112">
  <si>
    <t>動粘性係数</t>
  </si>
  <si>
    <t>ν</t>
  </si>
  <si>
    <t>[m^2/s]</t>
  </si>
  <si>
    <t>密度air</t>
  </si>
  <si>
    <t>ρ</t>
  </si>
  <si>
    <t>[kg/m3]</t>
  </si>
  <si>
    <t>風車効率</t>
  </si>
  <si>
    <t>Cp</t>
  </si>
  <si>
    <t>動力効率</t>
  </si>
  <si>
    <t>N</t>
  </si>
  <si>
    <t>変速機がある場合は0.95を加えて、N = 0.95 x 0.7</t>
  </si>
  <si>
    <t>1回転に要する時間(sec)</t>
  </si>
  <si>
    <t>T</t>
  </si>
  <si>
    <t>[sec]</t>
  </si>
  <si>
    <t>&lt;-実測から</t>
  </si>
  <si>
    <t>風速(m/s)</t>
  </si>
  <si>
    <t>[m/s]</t>
  </si>
  <si>
    <t>&lt;-実測から（扇風機の風速）</t>
  </si>
  <si>
    <t>翼半径(m)</t>
  </si>
  <si>
    <t>R</t>
  </si>
  <si>
    <t>[m]</t>
  </si>
  <si>
    <t>ブレードの枚数</t>
  </si>
  <si>
    <t>i</t>
  </si>
  <si>
    <t>[degrees]</t>
  </si>
  <si>
    <t>[mm]</t>
  </si>
  <si>
    <t>翼幅</t>
  </si>
  <si>
    <t>B</t>
  </si>
  <si>
    <t>計算点の半径(m)</t>
  </si>
  <si>
    <t>ブレード翼端速度</t>
  </si>
  <si>
    <t>Vtip</t>
  </si>
  <si>
    <t>周速比＝ブレード翼端速度/風速</t>
  </si>
  <si>
    <t>TSR</t>
  </si>
  <si>
    <t>低回転の複数枚のブレードは、およそ翼端速度比が１～４で、高回転で使うものは５～７</t>
  </si>
  <si>
    <t>受風面積(m^2)</t>
  </si>
  <si>
    <t>A</t>
  </si>
  <si>
    <t>[m^2]</t>
  </si>
  <si>
    <t>Cot C</t>
  </si>
  <si>
    <t>[rad]</t>
  </si>
  <si>
    <t>翼端の場合</t>
  </si>
  <si>
    <t>Tan C</t>
  </si>
  <si>
    <t>U=v_result</t>
  </si>
  <si>
    <t>レイノルズ数</t>
  </si>
  <si>
    <t>翼の高さ（）</t>
    <rPh sb="0" eb="1">
      <t>ヨク</t>
    </rPh>
    <rPh sb="2" eb="3">
      <t>タカ</t>
    </rPh>
    <phoneticPr fontId="1"/>
  </si>
  <si>
    <t>d</t>
    <phoneticPr fontId="1"/>
  </si>
  <si>
    <t>風車回転数</t>
    <rPh sb="0" eb="2">
      <t>フウシャ</t>
    </rPh>
    <rPh sb="2" eb="5">
      <t>カイテンスウ</t>
    </rPh>
    <phoneticPr fontId="1"/>
  </si>
  <si>
    <t>[rpm]</t>
    <phoneticPr fontId="1"/>
  </si>
  <si>
    <t>r1</t>
    <phoneticPr fontId="1"/>
  </si>
  <si>
    <t>r2</t>
  </si>
  <si>
    <t>r3</t>
  </si>
  <si>
    <t>翼型の計算点(半径位置）での速度</t>
    <rPh sb="0" eb="1">
      <t>ヨク</t>
    </rPh>
    <rPh sb="1" eb="2">
      <t>ガタ</t>
    </rPh>
    <rPh sb="3" eb="6">
      <t>ケイサンテン</t>
    </rPh>
    <rPh sb="7" eb="9">
      <t>ハンケイ</t>
    </rPh>
    <rPh sb="9" eb="11">
      <t>イチ</t>
    </rPh>
    <rPh sb="14" eb="16">
      <t>ソクド</t>
    </rPh>
    <phoneticPr fontId="1"/>
  </si>
  <si>
    <t>V1</t>
    <phoneticPr fontId="1"/>
  </si>
  <si>
    <t>V2</t>
  </si>
  <si>
    <t>V3</t>
  </si>
  <si>
    <t>翼型(翼端）が受ける風速</t>
    <rPh sb="3" eb="4">
      <t>ヨク</t>
    </rPh>
    <rPh sb="4" eb="5">
      <t>タン</t>
    </rPh>
    <phoneticPr fontId="1"/>
  </si>
  <si>
    <t>Re_tip</t>
    <phoneticPr fontId="1"/>
  </si>
  <si>
    <t>翼型(r1）が受ける風速</t>
    <phoneticPr fontId="1"/>
  </si>
  <si>
    <t>U=v_r1</t>
    <phoneticPr fontId="1"/>
  </si>
  <si>
    <t>Re_r1</t>
    <phoneticPr fontId="1"/>
  </si>
  <si>
    <t>c_tip</t>
    <phoneticPr fontId="1"/>
  </si>
  <si>
    <t>翼弦長(翼端）</t>
    <rPh sb="4" eb="5">
      <t>ヨク</t>
    </rPh>
    <rPh sb="5" eb="6">
      <t>タン</t>
    </rPh>
    <phoneticPr fontId="1"/>
  </si>
  <si>
    <t>翼弦長(r1）</t>
    <phoneticPr fontId="1"/>
  </si>
  <si>
    <t>翼弦長(r2）</t>
    <phoneticPr fontId="1"/>
  </si>
  <si>
    <t>翼弦長(r3）</t>
    <phoneticPr fontId="1"/>
  </si>
  <si>
    <t>c_1</t>
    <phoneticPr fontId="1"/>
  </si>
  <si>
    <t>c_2</t>
    <phoneticPr fontId="1"/>
  </si>
  <si>
    <t>c_3</t>
    <phoneticPr fontId="1"/>
  </si>
  <si>
    <t>減速比</t>
    <rPh sb="0" eb="2">
      <t>ゲンソク</t>
    </rPh>
    <rPh sb="2" eb="3">
      <t>ヒ</t>
    </rPh>
    <phoneticPr fontId="1"/>
  </si>
  <si>
    <t>”2/3”</t>
    <phoneticPr fontId="1"/>
  </si>
  <si>
    <t>模型では実測の結果あまり減速していなかったので”1”でもOK</t>
    <rPh sb="0" eb="2">
      <t>モケイ</t>
    </rPh>
    <rPh sb="4" eb="6">
      <t>ジッソク</t>
    </rPh>
    <rPh sb="7" eb="9">
      <t>ケッカ</t>
    </rPh>
    <rPh sb="12" eb="14">
      <t>ゲンソク</t>
    </rPh>
    <phoneticPr fontId="1"/>
  </si>
  <si>
    <t>r1の位置</t>
    <rPh sb="3" eb="5">
      <t>イチ</t>
    </rPh>
    <phoneticPr fontId="1"/>
  </si>
  <si>
    <t>翼型(r2）が受ける風速</t>
    <phoneticPr fontId="1"/>
  </si>
  <si>
    <t>U=v_r2</t>
    <phoneticPr fontId="1"/>
  </si>
  <si>
    <t>Re_r2</t>
    <phoneticPr fontId="1"/>
  </si>
  <si>
    <t>r2の位置</t>
    <rPh sb="3" eb="5">
      <t>イチ</t>
    </rPh>
    <phoneticPr fontId="1"/>
  </si>
  <si>
    <t>翼型(r3）が受ける風速</t>
    <phoneticPr fontId="1"/>
  </si>
  <si>
    <t>U=v_r3</t>
    <phoneticPr fontId="1"/>
  </si>
  <si>
    <t>Re_r3</t>
    <phoneticPr fontId="1"/>
  </si>
  <si>
    <t>とりあえず使わない</t>
    <rPh sb="5" eb="6">
      <t>ツカ</t>
    </rPh>
    <phoneticPr fontId="1"/>
  </si>
  <si>
    <t>TSR1</t>
    <phoneticPr fontId="1"/>
  </si>
  <si>
    <t>TSR2</t>
  </si>
  <si>
    <t>TSR3</t>
  </si>
  <si>
    <t>local TSR</t>
    <phoneticPr fontId="1"/>
  </si>
  <si>
    <t>平均速度</t>
    <rPh sb="0" eb="2">
      <t>ヘイキン</t>
    </rPh>
    <rPh sb="2" eb="4">
      <t>ソクド</t>
    </rPh>
    <phoneticPr fontId="1"/>
  </si>
  <si>
    <t>平均Re</t>
    <rPh sb="0" eb="2">
      <t>ヘイキン</t>
    </rPh>
    <phoneticPr fontId="1"/>
  </si>
  <si>
    <t>W</t>
    <phoneticPr fontId="1"/>
  </si>
  <si>
    <t>c</t>
    <phoneticPr fontId="1"/>
  </si>
  <si>
    <t>U</t>
    <phoneticPr fontId="1"/>
  </si>
  <si>
    <t>[m/s]</t>
    <phoneticPr fontId="1"/>
  </si>
  <si>
    <t>V</t>
    <phoneticPr fontId="1"/>
  </si>
  <si>
    <t>Re</t>
    <phoneticPr fontId="1"/>
  </si>
  <si>
    <t>回転数の比</t>
    <rPh sb="0" eb="3">
      <t>カイテンスウ</t>
    </rPh>
    <rPh sb="4" eb="5">
      <t>ヒ</t>
    </rPh>
    <phoneticPr fontId="1"/>
  </si>
  <si>
    <t>揚抗比の差</t>
    <rPh sb="0" eb="1">
      <t>ヨウ</t>
    </rPh>
    <rPh sb="1" eb="2">
      <t>コウ</t>
    </rPh>
    <rPh sb="2" eb="3">
      <t>ヒ</t>
    </rPh>
    <rPh sb="4" eb="5">
      <t>サ</t>
    </rPh>
    <phoneticPr fontId="1"/>
  </si>
  <si>
    <t>symmetric airfoil results</t>
    <phoneticPr fontId="1"/>
  </si>
  <si>
    <t>Reynolds number</t>
    <phoneticPr fontId="1"/>
  </si>
  <si>
    <t>parameter</t>
    <phoneticPr fontId="1"/>
  </si>
  <si>
    <t>asymmetric airfoil [after deformation] results</t>
    <phoneticPr fontId="1"/>
  </si>
  <si>
    <r>
      <rPr>
        <i/>
        <sz val="16"/>
        <rFont val="Arial"/>
        <family val="2"/>
      </rPr>
      <t xml:space="preserve">W </t>
    </r>
    <r>
      <rPr>
        <sz val="16"/>
        <rFont val="Arial"/>
        <family val="2"/>
      </rPr>
      <t>wind speed [m/s]</t>
    </r>
    <phoneticPr fontId="1"/>
  </si>
  <si>
    <r>
      <rPr>
        <sz val="18"/>
        <rFont val="ＭＳ Ｐゴシック"/>
        <family val="3"/>
        <charset val="128"/>
      </rPr>
      <t>→</t>
    </r>
    <phoneticPr fontId="1"/>
  </si>
  <si>
    <t xml:space="preserve">Apparent (wind) speed
</t>
    <phoneticPr fontId="1"/>
  </si>
  <si>
    <t>rotational speed</t>
    <phoneticPr fontId="1"/>
  </si>
  <si>
    <r>
      <rPr>
        <i/>
        <sz val="16"/>
        <rFont val="Arial"/>
        <family val="2"/>
      </rPr>
      <t xml:space="preserve">N </t>
    </r>
    <r>
      <rPr>
        <sz val="16"/>
        <rFont val="Arial"/>
        <family val="2"/>
      </rPr>
      <t>number of revolutions[rpm]</t>
    </r>
    <phoneticPr fontId="1"/>
  </si>
  <si>
    <t>&lt;-paper model</t>
    <phoneticPr fontId="1"/>
  </si>
  <si>
    <t>airfoil chord length at tip</t>
    <phoneticPr fontId="1"/>
  </si>
  <si>
    <t>TSR:Tip Speed Ratio</t>
    <phoneticPr fontId="1"/>
  </si>
  <si>
    <t>[no unit]</t>
    <phoneticPr fontId="1"/>
  </si>
  <si>
    <t>n</t>
    <phoneticPr fontId="1"/>
  </si>
  <si>
    <t>R</t>
    <phoneticPr fontId="1"/>
  </si>
  <si>
    <t>r</t>
    <phoneticPr fontId="1"/>
  </si>
  <si>
    <t>air density</t>
    <phoneticPr fontId="1"/>
  </si>
  <si>
    <t>Radius of blade</t>
    <phoneticPr fontId="1"/>
  </si>
  <si>
    <t>dynamic viscosity</t>
    <phoneticPr fontId="1"/>
  </si>
  <si>
    <t>ex.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</si>
</sst>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00000_ "/>
    <numFmt numFmtId="178" formatCode="0.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Arial"/>
      <family val="2"/>
    </font>
    <font>
      <sz val="18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1"/>
      <name val="Symbol"/>
      <family val="1"/>
      <charset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56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3" borderId="2" xfId="0" applyFont="1" applyFill="1" applyBorder="1">
      <alignment vertical="center"/>
    </xf>
    <xf numFmtId="178" fontId="2" fillId="3" borderId="2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290679</xdr:colOff>
      <xdr:row>24</xdr:row>
      <xdr:rowOff>66675</xdr:rowOff>
    </xdr:from>
    <xdr:ext cx="1661946" cy="575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3376779" y="6867525"/>
              <a:ext cx="1661946" cy="57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𝑅𝑒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𝑈𝑐</m:t>
                        </m:r>
                      </m:num>
                      <m:den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𝜈</m:t>
                        </m:r>
                      </m:den>
                    </m:f>
                  </m:oMath>
                </m:oMathPara>
              </a14:m>
              <a:endParaRPr kumimoji="1" lang="ja-JP" altLang="en-US" sz="20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3376779" y="6867525"/>
              <a:ext cx="1661946" cy="575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</a:rPr>
                <a:t>𝑅𝑒=𝑈𝑐/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𝜈</a:t>
              </a:r>
              <a:endParaRPr kumimoji="1" lang="ja-JP" altLang="en-US" sz="2000"/>
            </a:p>
          </xdr:txBody>
        </xdr:sp>
      </mc:Fallback>
    </mc:AlternateContent>
    <xdr:clientData/>
  </xdr:oneCellAnchor>
  <xdr:oneCellAnchor>
    <xdr:from>
      <xdr:col>3</xdr:col>
      <xdr:colOff>0</xdr:colOff>
      <xdr:row>20</xdr:row>
      <xdr:rowOff>152400</xdr:rowOff>
    </xdr:from>
    <xdr:ext cx="1819664" cy="5782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テキスト ボックス 2"/>
            <xdr:cNvSpPr txBox="1"/>
          </xdr:nvSpPr>
          <xdr:spPr>
            <a:xfrm>
              <a:off x="3086100" y="5353050"/>
              <a:ext cx="1819664" cy="578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𝑉</m:t>
                    </m:r>
                    <m:r>
                      <a:rPr kumimoji="1" lang="en-US" altLang="ja-JP" sz="20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ja-JP" altLang="en-US" sz="2000" b="0" i="1">
                            <a:latin typeface="Cambria Math" panose="02040503050406030204" pitchFamily="18" charset="0"/>
                          </a:rPr>
                          <m:t>𝜋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×2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kumimoji="1" lang="en-US" altLang="ja-JP" sz="20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num>
                      <m:den>
                        <m:r>
                          <a:rPr kumimoji="1" lang="en-US" altLang="ja-JP" sz="2000" b="0" i="1">
                            <a:latin typeface="Cambria Math" panose="02040503050406030204" pitchFamily="18" charset="0"/>
                          </a:rPr>
                          <m:t>60</m:t>
                        </m:r>
                      </m:den>
                    </m:f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3" name="テキスト ボックス 2"/>
            <xdr:cNvSpPr txBox="1"/>
          </xdr:nvSpPr>
          <xdr:spPr>
            <a:xfrm>
              <a:off x="3086100" y="5353050"/>
              <a:ext cx="1819664" cy="5782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2000" b="0" i="0">
                  <a:latin typeface="Cambria Math" panose="02040503050406030204" pitchFamily="18" charset="0"/>
                </a:rPr>
                <a:t>𝑉=(</a:t>
              </a:r>
              <a:r>
                <a:rPr kumimoji="1" lang="ja-JP" altLang="en-US" sz="2000" b="0" i="0">
                  <a:latin typeface="Cambria Math" panose="02040503050406030204" pitchFamily="18" charset="0"/>
                </a:rPr>
                <a:t>𝜋</a:t>
              </a:r>
              <a:r>
                <a:rPr kumimoji="1" lang="en-US" altLang="ja-JP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×2𝑅×𝑁)/</a:t>
              </a:r>
              <a:r>
                <a:rPr kumimoji="1" lang="en-US" altLang="ja-JP" sz="2000" b="0" i="0">
                  <a:latin typeface="Cambria Math" panose="02040503050406030204" pitchFamily="18" charset="0"/>
                </a:rPr>
                <a:t>60</a:t>
              </a:r>
              <a:endParaRPr kumimoji="1" lang="ja-JP" altLang="en-US" sz="1100"/>
            </a:p>
          </xdr:txBody>
        </xdr:sp>
      </mc:Fallback>
    </mc:AlternateContent>
    <xdr:clientData/>
  </xdr:oneCellAnchor>
  <xdr:oneCellAnchor>
    <xdr:from>
      <xdr:col>3</xdr:col>
      <xdr:colOff>142875</xdr:colOff>
      <xdr:row>22</xdr:row>
      <xdr:rowOff>161925</xdr:rowOff>
    </xdr:from>
    <xdr:ext cx="1549078" cy="3802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テキスト ボックス 3"/>
            <xdr:cNvSpPr txBox="1"/>
          </xdr:nvSpPr>
          <xdr:spPr>
            <a:xfrm>
              <a:off x="3228975" y="5972175"/>
              <a:ext cx="1549078" cy="380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kumimoji="1" lang="ja-JP" alt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sSup>
                          <m:sSupPr>
                            <m:ctrlPr>
                              <a:rPr kumimoji="1" lang="en-US" altLang="ja-JP" sz="18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𝑊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kumimoji="1" lang="en-US" altLang="ja-JP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+</m:t>
                        </m:r>
                        <m:sSup>
                          <m:sSupPr>
                            <m:ctrlPr>
                              <a:rPr kumimoji="1" lang="en-US" altLang="ja-JP" sz="18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kumimoji="1" lang="en-US" altLang="ja-JP" sz="1800" b="0" i="1"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kumimoji="1" lang="en-US" altLang="ja-JP" sz="18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rad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4" name="テキスト ボックス 3"/>
            <xdr:cNvSpPr txBox="1"/>
          </xdr:nvSpPr>
          <xdr:spPr>
            <a:xfrm>
              <a:off x="3228975" y="5972175"/>
              <a:ext cx="1549078" cy="38023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800" b="0" i="0">
                  <a:latin typeface="Cambria Math" panose="02040503050406030204" pitchFamily="18" charset="0"/>
                </a:rPr>
                <a:t>𝑈=</a:t>
              </a:r>
              <a:r>
                <a:rPr kumimoji="1" lang="ja-JP" altLang="en-US" sz="1800" i="0">
                  <a:latin typeface="Cambria Math" panose="02040503050406030204" pitchFamily="18" charset="0"/>
                </a:rPr>
                <a:t>√(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𝑊^2</a:t>
              </a:r>
              <a:r>
                <a:rPr kumimoji="1" lang="en-US" altLang="ja-JP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+</a:t>
              </a:r>
              <a:r>
                <a:rPr kumimoji="1" lang="en-US" altLang="ja-JP" sz="1800" b="0" i="0">
                  <a:latin typeface="Cambria Math" panose="02040503050406030204" pitchFamily="18" charset="0"/>
                </a:rPr>
                <a:t>𝑉^2</a:t>
              </a:r>
              <a:r>
                <a:rPr kumimoji="1" lang="ja-JP" altLang="en-US" sz="1800" b="0" i="0">
                  <a:latin typeface="Cambria Math" panose="02040503050406030204" pitchFamily="18" charset="0"/>
                </a:rPr>
                <a:t> )</a:t>
              </a:r>
              <a:endParaRPr kumimoji="1" lang="ja-JP" altLang="en-US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C20" sqref="C20"/>
    </sheetView>
  </sheetViews>
  <sheetFormatPr defaultRowHeight="13.5"/>
  <cols>
    <col min="1" max="1" width="4.75" customWidth="1"/>
    <col min="2" max="2" width="18.375" customWidth="1"/>
    <col min="3" max="3" width="20.125" customWidth="1"/>
    <col min="4" max="4" width="4.875" customWidth="1"/>
    <col min="5" max="5" width="20.25" customWidth="1"/>
    <col min="6" max="6" width="17.5" customWidth="1"/>
    <col min="8" max="8" width="28.875" customWidth="1"/>
    <col min="9" max="9" width="5.25" customWidth="1"/>
    <col min="10" max="10" width="21.5" customWidth="1"/>
    <col min="11" max="11" width="22.25" customWidth="1"/>
  </cols>
  <sheetData>
    <row r="1" spans="1:12" ht="15" thickBot="1">
      <c r="A1" s="22"/>
      <c r="B1" s="22"/>
      <c r="C1" s="22"/>
      <c r="D1" s="22"/>
      <c r="E1" s="22"/>
      <c r="F1" s="22"/>
      <c r="G1" s="22"/>
    </row>
    <row r="2" spans="1:12" ht="17.25" customHeight="1">
      <c r="A2" s="22"/>
      <c r="B2" s="23" t="s">
        <v>92</v>
      </c>
      <c r="C2" s="24"/>
      <c r="D2" s="24"/>
      <c r="E2" s="24"/>
      <c r="F2" s="25"/>
      <c r="G2" s="22"/>
      <c r="H2" s="17"/>
      <c r="I2" s="18"/>
      <c r="J2" s="19"/>
      <c r="K2" s="19"/>
      <c r="L2" s="2"/>
    </row>
    <row r="3" spans="1:12" ht="40.5" customHeight="1">
      <c r="A3" s="22"/>
      <c r="B3" s="26" t="s">
        <v>96</v>
      </c>
      <c r="C3" s="27" t="s">
        <v>100</v>
      </c>
      <c r="D3" s="27"/>
      <c r="E3" s="27" t="s">
        <v>93</v>
      </c>
      <c r="F3" s="28" t="s">
        <v>103</v>
      </c>
      <c r="G3" s="22"/>
      <c r="H3" s="16"/>
      <c r="I3" s="16"/>
      <c r="J3" s="19"/>
      <c r="K3" s="19"/>
      <c r="L3" s="2"/>
    </row>
    <row r="4" spans="1:12" ht="33" customHeight="1">
      <c r="A4" s="22"/>
      <c r="B4" s="29">
        <v>2.5</v>
      </c>
      <c r="C4" s="30"/>
      <c r="D4" s="30" t="s">
        <v>97</v>
      </c>
      <c r="E4" s="30" t="e">
        <f>ROUND(Sheet1!$D$59,0)</f>
        <v>#DIV/0!</v>
      </c>
      <c r="F4" s="31" t="e">
        <f>ROUND(Sheet1!$D$28,2)</f>
        <v>#DIV/0!</v>
      </c>
      <c r="G4" s="22"/>
      <c r="H4" s="20">
        <v>1</v>
      </c>
      <c r="I4" s="16"/>
      <c r="J4" s="19"/>
      <c r="K4" s="19"/>
      <c r="L4" s="2"/>
    </row>
    <row r="5" spans="1:12" ht="33" customHeight="1">
      <c r="A5" s="22"/>
      <c r="B5" s="29">
        <v>3</v>
      </c>
      <c r="C5" s="30"/>
      <c r="D5" s="30" t="s">
        <v>97</v>
      </c>
      <c r="E5" s="30" t="e">
        <f>ROUND(Sheet2!$D$59,0)</f>
        <v>#DIV/0!</v>
      </c>
      <c r="F5" s="31" t="e">
        <f>ROUND(Sheet2!$D$28,2)</f>
        <v>#DIV/0!</v>
      </c>
      <c r="G5" s="22"/>
      <c r="H5" s="20"/>
      <c r="I5" s="16"/>
      <c r="J5" s="19"/>
      <c r="K5" s="19"/>
      <c r="L5" s="2"/>
    </row>
    <row r="6" spans="1:12" ht="33" customHeight="1" thickBot="1">
      <c r="A6" s="22"/>
      <c r="B6" s="32">
        <v>3.5</v>
      </c>
      <c r="C6" s="33"/>
      <c r="D6" s="33" t="s">
        <v>97</v>
      </c>
      <c r="E6" s="33" t="e">
        <f>ROUND(Sheet3!$D$59,0)</f>
        <v>#DIV/0!</v>
      </c>
      <c r="F6" s="34" t="e">
        <f>ROUND(Sheet3!$D$28,2)</f>
        <v>#DIV/0!</v>
      </c>
      <c r="G6" s="22"/>
      <c r="H6" s="20"/>
      <c r="I6" s="16"/>
      <c r="J6" s="19"/>
      <c r="K6" s="19"/>
      <c r="L6" s="2"/>
    </row>
    <row r="7" spans="1:12" ht="15" thickBot="1">
      <c r="A7" s="22"/>
      <c r="B7" s="22"/>
      <c r="C7" s="22"/>
      <c r="D7" s="22"/>
      <c r="E7" s="22"/>
      <c r="F7" s="22"/>
      <c r="G7" s="22"/>
      <c r="H7" s="19"/>
      <c r="I7" s="19"/>
      <c r="J7" s="19"/>
      <c r="K7" s="19"/>
      <c r="L7" s="2"/>
    </row>
    <row r="8" spans="1:12" ht="19.5" customHeight="1">
      <c r="A8" s="22"/>
      <c r="B8" s="23" t="s">
        <v>95</v>
      </c>
      <c r="C8" s="24"/>
      <c r="D8" s="24"/>
      <c r="E8" s="24"/>
      <c r="F8" s="25"/>
      <c r="G8" s="22"/>
      <c r="H8" s="19"/>
      <c r="I8" s="19"/>
      <c r="J8" s="21" t="s">
        <v>90</v>
      </c>
      <c r="K8" s="21" t="s">
        <v>91</v>
      </c>
      <c r="L8" s="2"/>
    </row>
    <row r="9" spans="1:12" ht="42.75" customHeight="1">
      <c r="A9" s="22"/>
      <c r="B9" s="26" t="s">
        <v>96</v>
      </c>
      <c r="C9" s="27" t="s">
        <v>100</v>
      </c>
      <c r="D9" s="27"/>
      <c r="E9" s="27" t="s">
        <v>93</v>
      </c>
      <c r="F9" s="28" t="s">
        <v>103</v>
      </c>
      <c r="G9" s="22"/>
      <c r="H9" s="19"/>
      <c r="I9" s="19"/>
      <c r="J9" s="21"/>
      <c r="K9" s="21"/>
      <c r="L9" s="2"/>
    </row>
    <row r="10" spans="1:12" ht="33" customHeight="1">
      <c r="A10" s="22"/>
      <c r="B10" s="29">
        <v>2.5</v>
      </c>
      <c r="C10" s="30"/>
      <c r="D10" s="30" t="s">
        <v>97</v>
      </c>
      <c r="E10" s="30" t="e">
        <f>ROUND(Sheet4!$D$59,0)</f>
        <v>#DIV/0!</v>
      </c>
      <c r="F10" s="31" t="e">
        <f>ROUND(Sheet4!$D$28,2)</f>
        <v>#DIV/0!</v>
      </c>
      <c r="G10" s="22"/>
      <c r="H10" s="20">
        <v>3.5</v>
      </c>
      <c r="I10" s="16"/>
      <c r="J10" s="20" t="e">
        <f>C10/C4</f>
        <v>#DIV/0!</v>
      </c>
      <c r="K10" s="20">
        <f>H10/H4</f>
        <v>3.5</v>
      </c>
      <c r="L10" s="2"/>
    </row>
    <row r="11" spans="1:12" ht="33" customHeight="1">
      <c r="A11" s="22"/>
      <c r="B11" s="29">
        <v>3</v>
      </c>
      <c r="C11" s="30"/>
      <c r="D11" s="30" t="s">
        <v>97</v>
      </c>
      <c r="E11" s="30" t="e">
        <f>ROUND(Sheet5!$D$59,0)</f>
        <v>#DIV/0!</v>
      </c>
      <c r="F11" s="31" t="e">
        <f>ROUND(Sheet5!$D$28,2)</f>
        <v>#DIV/0!</v>
      </c>
      <c r="G11" s="22"/>
      <c r="H11" s="20"/>
      <c r="I11" s="16"/>
      <c r="J11" s="20" t="e">
        <f>C11/C5</f>
        <v>#DIV/0!</v>
      </c>
      <c r="K11" s="20" t="e">
        <f>H11/H5</f>
        <v>#DIV/0!</v>
      </c>
      <c r="L11" s="2"/>
    </row>
    <row r="12" spans="1:12" ht="33" customHeight="1" thickBot="1">
      <c r="A12" s="22"/>
      <c r="B12" s="32">
        <v>3.5</v>
      </c>
      <c r="C12" s="33"/>
      <c r="D12" s="33" t="s">
        <v>97</v>
      </c>
      <c r="E12" s="33" t="e">
        <f>ROUND(Sheet6!$D$59,0)</f>
        <v>#DIV/0!</v>
      </c>
      <c r="F12" s="34" t="e">
        <f>ROUND(Sheet6!$D$28,2)</f>
        <v>#DIV/0!</v>
      </c>
      <c r="G12" s="22"/>
      <c r="H12" s="20"/>
      <c r="I12" s="16"/>
      <c r="J12" s="20" t="e">
        <f>C12/C6</f>
        <v>#DIV/0!</v>
      </c>
      <c r="K12" s="20" t="e">
        <f>H12/H6</f>
        <v>#DIV/0!</v>
      </c>
      <c r="L12" s="2"/>
    </row>
    <row r="13" spans="1:12">
      <c r="H13" s="19"/>
      <c r="I13" s="19"/>
      <c r="J13" s="19"/>
      <c r="K13" s="19"/>
      <c r="L13" s="2"/>
    </row>
    <row r="14" spans="1:12" ht="14.25">
      <c r="A14" s="22" t="s">
        <v>94</v>
      </c>
      <c r="B14" s="22"/>
      <c r="E14" s="22"/>
      <c r="F14" s="22"/>
      <c r="G14" s="22"/>
      <c r="H14" s="22"/>
    </row>
    <row r="15" spans="1:12" ht="15">
      <c r="A15" s="22"/>
      <c r="B15" s="22" t="s">
        <v>110</v>
      </c>
      <c r="C15" s="35" t="s">
        <v>105</v>
      </c>
      <c r="E15" s="22">
        <v>1.502E-5</v>
      </c>
      <c r="F15" s="22" t="s">
        <v>2</v>
      </c>
      <c r="G15" s="22"/>
      <c r="H15" s="22"/>
    </row>
    <row r="16" spans="1:12" ht="15">
      <c r="A16" s="22"/>
      <c r="B16" s="22" t="s">
        <v>108</v>
      </c>
      <c r="C16" s="35" t="s">
        <v>107</v>
      </c>
      <c r="E16" s="22">
        <v>1.2030000000000001</v>
      </c>
      <c r="F16" s="22" t="s">
        <v>5</v>
      </c>
      <c r="G16" s="22"/>
      <c r="H16" s="22"/>
    </row>
    <row r="17" spans="1:8" ht="4.5" customHeight="1">
      <c r="A17" s="22"/>
      <c r="B17" s="22"/>
      <c r="C17" s="15"/>
      <c r="E17" s="22"/>
      <c r="F17" s="22"/>
      <c r="G17" s="22"/>
      <c r="H17" s="22"/>
    </row>
    <row r="18" spans="1:8" ht="14.25">
      <c r="A18" s="22" t="s">
        <v>111</v>
      </c>
      <c r="B18" s="22" t="s">
        <v>109</v>
      </c>
      <c r="C18" s="37" t="s">
        <v>106</v>
      </c>
      <c r="E18" s="22">
        <v>0.27500000000000002</v>
      </c>
      <c r="F18" s="22" t="s">
        <v>20</v>
      </c>
      <c r="G18" s="22" t="s">
        <v>101</v>
      </c>
      <c r="H18" s="22"/>
    </row>
    <row r="19" spans="1:8" ht="14.25">
      <c r="A19" s="22" t="s">
        <v>111</v>
      </c>
      <c r="B19" s="22" t="s">
        <v>102</v>
      </c>
      <c r="C19" s="37" t="s">
        <v>85</v>
      </c>
      <c r="E19" s="22">
        <v>12</v>
      </c>
      <c r="F19" s="22" t="s">
        <v>24</v>
      </c>
      <c r="G19" s="22" t="s">
        <v>101</v>
      </c>
      <c r="H19" s="22"/>
    </row>
    <row r="20" spans="1:8" ht="14.25">
      <c r="A20" s="22"/>
      <c r="B20" s="22"/>
      <c r="C20" s="22"/>
      <c r="E20" s="22"/>
      <c r="F20" s="22"/>
      <c r="G20" s="22"/>
      <c r="H20" s="22"/>
    </row>
    <row r="21" spans="1:8" ht="65.25" customHeight="1">
      <c r="A21" s="22"/>
      <c r="B21" s="22" t="s">
        <v>99</v>
      </c>
      <c r="C21" s="37" t="s">
        <v>88</v>
      </c>
      <c r="E21" s="22"/>
      <c r="F21" s="22" t="s">
        <v>87</v>
      </c>
      <c r="G21" s="22"/>
      <c r="H21" s="22"/>
    </row>
    <row r="22" spans="1:8" ht="10.5" customHeight="1">
      <c r="A22" s="22"/>
      <c r="B22" s="22"/>
      <c r="C22" s="37"/>
      <c r="E22" s="22"/>
      <c r="F22" s="22"/>
      <c r="G22" s="22"/>
      <c r="H22" s="22"/>
    </row>
    <row r="23" spans="1:8" ht="47.25" customHeight="1">
      <c r="A23" s="22"/>
      <c r="B23" s="36" t="s">
        <v>98</v>
      </c>
      <c r="C23" s="37" t="s">
        <v>86</v>
      </c>
      <c r="E23" s="22"/>
      <c r="F23" s="22" t="s">
        <v>87</v>
      </c>
      <c r="G23" s="22"/>
      <c r="H23" s="22"/>
    </row>
    <row r="24" spans="1:8" ht="9.75" customHeight="1">
      <c r="A24" s="22"/>
      <c r="B24" s="22"/>
      <c r="C24" s="22"/>
      <c r="E24" s="22"/>
      <c r="F24" s="22"/>
      <c r="G24" s="22"/>
      <c r="H24" s="22"/>
    </row>
    <row r="25" spans="1:8" ht="56.25" customHeight="1">
      <c r="A25" s="22"/>
      <c r="B25" s="22" t="s">
        <v>93</v>
      </c>
      <c r="C25" s="37" t="s">
        <v>89</v>
      </c>
      <c r="E25" s="22"/>
      <c r="F25" s="22" t="s">
        <v>104</v>
      </c>
      <c r="G25" s="22"/>
      <c r="H25" s="22"/>
    </row>
  </sheetData>
  <mergeCells count="4">
    <mergeCell ref="B2:F2"/>
    <mergeCell ref="B8:F8"/>
    <mergeCell ref="K8:K9"/>
    <mergeCell ref="J8:J9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D47" sqref="D47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input_sheet!$C$4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input_sheet!$B$4</f>
        <v>2.5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input_sheet!$C$5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input_sheet!$B$5</f>
        <v>3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input_sheet!$C$6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input_sheet!$B$6</f>
        <v>3.5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input_sheet!$C$10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input_sheet!$B$10</f>
        <v>2.5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input_sheet!$C$11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input_sheet!$B$11</f>
        <v>3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="85" workbookViewId="0">
      <selection activeCell="B11" sqref="B11"/>
    </sheetView>
  </sheetViews>
  <sheetFormatPr defaultRowHeight="13.5"/>
  <cols>
    <col min="1" max="1" width="34.75" customWidth="1"/>
    <col min="3" max="3" width="3.125" customWidth="1"/>
    <col min="4" max="4" width="20.375" customWidth="1"/>
    <col min="5" max="5" width="15.25" customWidth="1"/>
    <col min="12" max="12" width="11.625" bestFit="1" customWidth="1"/>
    <col min="13" max="13" width="12.75" bestFit="1" customWidth="1"/>
    <col min="14" max="14" width="13.125" bestFit="1" customWidth="1"/>
    <col min="15" max="15" width="14.375" bestFit="1" customWidth="1"/>
    <col min="16" max="16" width="12.75" bestFit="1" customWidth="1"/>
    <col min="18" max="19" width="12.75" bestFit="1" customWidth="1"/>
  </cols>
  <sheetData>
    <row r="1" spans="1:7">
      <c r="A1" t="s">
        <v>0</v>
      </c>
      <c r="B1" t="s">
        <v>1</v>
      </c>
      <c r="D1">
        <f>0.1502*10^(-4)</f>
        <v>1.502E-5</v>
      </c>
      <c r="E1" t="s">
        <v>2</v>
      </c>
    </row>
    <row r="2" spans="1:7">
      <c r="A2" t="s">
        <v>3</v>
      </c>
      <c r="B2" t="s">
        <v>4</v>
      </c>
      <c r="D2">
        <v>1.2030000000000001</v>
      </c>
      <c r="E2" t="s">
        <v>5</v>
      </c>
    </row>
    <row r="4" spans="1:7">
      <c r="A4" t="s">
        <v>6</v>
      </c>
      <c r="B4" t="s">
        <v>7</v>
      </c>
      <c r="D4">
        <v>0.4</v>
      </c>
    </row>
    <row r="5" spans="1:7">
      <c r="A5" t="s">
        <v>8</v>
      </c>
      <c r="B5" t="s">
        <v>9</v>
      </c>
      <c r="D5">
        <f>0.95*0.7</f>
        <v>0.66499999999999992</v>
      </c>
      <c r="F5" t="s">
        <v>10</v>
      </c>
    </row>
    <row r="6" spans="1:7">
      <c r="A6" t="s">
        <v>66</v>
      </c>
      <c r="D6">
        <v>0.90329999999999999</v>
      </c>
      <c r="F6" s="10" t="s">
        <v>67</v>
      </c>
      <c r="G6" t="s">
        <v>68</v>
      </c>
    </row>
    <row r="7" spans="1:7" ht="14.25" thickBot="1"/>
    <row r="8" spans="1:7" s="11" customFormat="1" ht="18" thickBot="1">
      <c r="A8" s="11" t="s">
        <v>44</v>
      </c>
      <c r="D8" s="12">
        <f>input_sheet!$C$12</f>
        <v>0</v>
      </c>
      <c r="E8" s="11" t="s">
        <v>45</v>
      </c>
      <c r="F8" s="11" t="s">
        <v>14</v>
      </c>
    </row>
    <row r="9" spans="1:7" ht="14.25" thickBot="1">
      <c r="A9" t="s">
        <v>11</v>
      </c>
      <c r="B9" t="s">
        <v>12</v>
      </c>
      <c r="D9" s="2" t="e">
        <f>60/D8</f>
        <v>#DIV/0!</v>
      </c>
      <c r="E9" t="s">
        <v>13</v>
      </c>
    </row>
    <row r="10" spans="1:7" s="11" customFormat="1" ht="18" thickBot="1">
      <c r="A10" s="11" t="s">
        <v>15</v>
      </c>
      <c r="B10" s="11" t="s">
        <v>84</v>
      </c>
      <c r="D10" s="13">
        <f>input_sheet!$B$12</f>
        <v>3.5</v>
      </c>
      <c r="E10" s="11" t="s">
        <v>16</v>
      </c>
      <c r="F10" s="11" t="s">
        <v>17</v>
      </c>
    </row>
    <row r="11" spans="1:7" ht="14.25" thickBot="1">
      <c r="A11" t="s">
        <v>18</v>
      </c>
      <c r="B11" t="s">
        <v>19</v>
      </c>
      <c r="D11" s="1">
        <v>0.27500000000000002</v>
      </c>
      <c r="E11" t="s">
        <v>20</v>
      </c>
      <c r="F11" t="s">
        <v>14</v>
      </c>
    </row>
    <row r="12" spans="1:7" ht="14.25" thickBot="1">
      <c r="A12" t="s">
        <v>21</v>
      </c>
      <c r="B12" t="s">
        <v>22</v>
      </c>
      <c r="D12" s="1">
        <v>3</v>
      </c>
      <c r="F12" t="s">
        <v>14</v>
      </c>
    </row>
    <row r="14" spans="1:7">
      <c r="D14" s="2"/>
    </row>
    <row r="15" spans="1:7" ht="14.25" thickBot="1"/>
    <row r="16" spans="1:7" ht="14.25" thickBot="1">
      <c r="A16" t="s">
        <v>59</v>
      </c>
      <c r="B16" t="s">
        <v>58</v>
      </c>
      <c r="D16" s="8">
        <v>12</v>
      </c>
      <c r="E16" t="s">
        <v>24</v>
      </c>
      <c r="F16" t="s">
        <v>14</v>
      </c>
    </row>
    <row r="17" spans="1:7">
      <c r="A17" t="s">
        <v>42</v>
      </c>
      <c r="B17" t="s">
        <v>43</v>
      </c>
      <c r="D17" s="3">
        <v>3.5</v>
      </c>
      <c r="E17" t="s">
        <v>24</v>
      </c>
      <c r="F17" t="s">
        <v>14</v>
      </c>
      <c r="G17" t="s">
        <v>77</v>
      </c>
    </row>
    <row r="18" spans="1:7" ht="14.25" thickBot="1">
      <c r="A18" t="s">
        <v>25</v>
      </c>
      <c r="B18" t="s">
        <v>26</v>
      </c>
      <c r="D18" s="2">
        <v>200</v>
      </c>
      <c r="E18" t="s">
        <v>24</v>
      </c>
      <c r="F18" t="s">
        <v>14</v>
      </c>
      <c r="G18" t="s">
        <v>77</v>
      </c>
    </row>
    <row r="19" spans="1:7" ht="14.25" thickBot="1">
      <c r="A19" t="s">
        <v>27</v>
      </c>
      <c r="B19" t="s">
        <v>46</v>
      </c>
      <c r="D19" s="8">
        <v>0.14199999999999999</v>
      </c>
      <c r="E19" t="s">
        <v>20</v>
      </c>
      <c r="F19" t="s">
        <v>14</v>
      </c>
    </row>
    <row r="20" spans="1:7" ht="14.25" thickBot="1">
      <c r="B20" t="s">
        <v>47</v>
      </c>
      <c r="D20" s="9">
        <v>0.08</v>
      </c>
      <c r="E20" t="s">
        <v>20</v>
      </c>
      <c r="F20" t="s">
        <v>14</v>
      </c>
    </row>
    <row r="21" spans="1:7" ht="14.25" thickBot="1">
      <c r="B21" t="s">
        <v>48</v>
      </c>
      <c r="D21" s="9">
        <v>5.2999999999999999E-2</v>
      </c>
      <c r="E21" t="s">
        <v>20</v>
      </c>
      <c r="F21" t="s">
        <v>14</v>
      </c>
    </row>
    <row r="22" spans="1:7" ht="14.25" thickBot="1">
      <c r="A22" t="s">
        <v>60</v>
      </c>
      <c r="B22" t="s">
        <v>63</v>
      </c>
      <c r="D22" s="8">
        <v>41</v>
      </c>
      <c r="E22" t="s">
        <v>24</v>
      </c>
      <c r="F22" t="s">
        <v>14</v>
      </c>
    </row>
    <row r="23" spans="1:7" ht="14.25" thickBot="1">
      <c r="A23" t="s">
        <v>61</v>
      </c>
      <c r="B23" t="s">
        <v>64</v>
      </c>
      <c r="D23" s="8">
        <v>55</v>
      </c>
      <c r="E23" t="s">
        <v>24</v>
      </c>
      <c r="F23" t="s">
        <v>14</v>
      </c>
    </row>
    <row r="24" spans="1:7" ht="14.25" thickBot="1">
      <c r="A24" t="s">
        <v>62</v>
      </c>
      <c r="B24" t="s">
        <v>65</v>
      </c>
      <c r="D24" s="8">
        <v>40</v>
      </c>
      <c r="E24" t="s">
        <v>24</v>
      </c>
      <c r="F24" t="s">
        <v>14</v>
      </c>
    </row>
    <row r="25" spans="1:7">
      <c r="D25" s="2"/>
    </row>
    <row r="27" spans="1:7">
      <c r="A27" t="s">
        <v>28</v>
      </c>
      <c r="B27" t="s">
        <v>29</v>
      </c>
      <c r="D27" t="e">
        <f>D11*2*3.14/D9</f>
        <v>#DIV/0!</v>
      </c>
      <c r="E27" t="s">
        <v>16</v>
      </c>
      <c r="G27">
        <f>D11*2*3.14*D8/60</f>
        <v>0</v>
      </c>
    </row>
    <row r="28" spans="1:7" ht="17.25">
      <c r="A28" t="s">
        <v>30</v>
      </c>
      <c r="B28" s="11" t="s">
        <v>31</v>
      </c>
      <c r="D28" s="14" t="e">
        <f>D27/D10</f>
        <v>#DIV/0!</v>
      </c>
      <c r="F28" t="s">
        <v>32</v>
      </c>
    </row>
    <row r="30" spans="1:7">
      <c r="A30" t="s">
        <v>49</v>
      </c>
      <c r="B30" t="s">
        <v>50</v>
      </c>
      <c r="D30" t="e">
        <f>D19*2*3.14/D9</f>
        <v>#DIV/0!</v>
      </c>
      <c r="E30" t="s">
        <v>16</v>
      </c>
    </row>
    <row r="31" spans="1:7">
      <c r="A31" t="s">
        <v>49</v>
      </c>
      <c r="B31" t="s">
        <v>51</v>
      </c>
      <c r="D31" t="e">
        <f>D20*2*3.14/D9</f>
        <v>#DIV/0!</v>
      </c>
      <c r="E31" t="s">
        <v>16</v>
      </c>
    </row>
    <row r="32" spans="1:7">
      <c r="A32" t="s">
        <v>49</v>
      </c>
      <c r="B32" t="s">
        <v>52</v>
      </c>
      <c r="D32" t="e">
        <f>D21*2*3.14/D9</f>
        <v>#DIV/0!</v>
      </c>
      <c r="E32" t="s">
        <v>16</v>
      </c>
    </row>
    <row r="34" spans="1:7">
      <c r="A34" t="str">
        <f>"翼型の計算点"&amp;D19&amp;"m(半径位置）でのＴＳＲ"</f>
        <v>翼型の計算点0.142m(半径位置）でのＴＳＲ</v>
      </c>
      <c r="B34" t="s">
        <v>78</v>
      </c>
      <c r="D34" t="e">
        <f>D30/D10</f>
        <v>#DIV/0!</v>
      </c>
      <c r="G34" t="s">
        <v>81</v>
      </c>
    </row>
    <row r="35" spans="1:7">
      <c r="A35" t="str">
        <f>"翼型の計算点"&amp;D20&amp;"m(半径位置）でのＴＳＲ"</f>
        <v>翼型の計算点0.08m(半径位置）でのＴＳＲ</v>
      </c>
      <c r="B35" t="s">
        <v>79</v>
      </c>
      <c r="D35" t="e">
        <f>D31/D10</f>
        <v>#DIV/0!</v>
      </c>
    </row>
    <row r="36" spans="1:7">
      <c r="A36" t="str">
        <f>"翼型の計算点"&amp;D21&amp;"m(半径位置）でのＴＳＲ"</f>
        <v>翼型の計算点0.053m(半径位置）でのＴＳＲ</v>
      </c>
      <c r="B36" t="s">
        <v>80</v>
      </c>
      <c r="D36" t="e">
        <f>D32/D10</f>
        <v>#DIV/0!</v>
      </c>
    </row>
    <row r="38" spans="1:7">
      <c r="A38" t="s">
        <v>33</v>
      </c>
      <c r="B38" t="s">
        <v>34</v>
      </c>
      <c r="D38">
        <f>3.14*D11^2</f>
        <v>0.23746250000000005</v>
      </c>
      <c r="E38" t="s">
        <v>35</v>
      </c>
    </row>
    <row r="39" spans="1:7">
      <c r="A39" s="4"/>
      <c r="B39" s="4"/>
      <c r="C39" s="4"/>
      <c r="D39" s="4"/>
      <c r="E39" s="4"/>
      <c r="F39" s="4"/>
    </row>
    <row r="41" spans="1:7">
      <c r="A41" t="s">
        <v>36</v>
      </c>
      <c r="D41" t="e">
        <f>(1/$D$6*D19*D28)/D11</f>
        <v>#DIV/0!</v>
      </c>
      <c r="E41" t="s">
        <v>37</v>
      </c>
      <c r="F41" t="s">
        <v>38</v>
      </c>
    </row>
    <row r="42" spans="1:7">
      <c r="A42" t="s">
        <v>39</v>
      </c>
      <c r="D42" s="5" t="e">
        <f>1/D41</f>
        <v>#DIV/0!</v>
      </c>
      <c r="E42" t="s">
        <v>37</v>
      </c>
    </row>
    <row r="43" spans="1:7">
      <c r="D43" s="5" t="e">
        <f>DEGREES(D42)</f>
        <v>#DIV/0!</v>
      </c>
      <c r="E43" t="s">
        <v>23</v>
      </c>
    </row>
    <row r="45" spans="1:7">
      <c r="D45" s="6"/>
    </row>
    <row r="46" spans="1:7">
      <c r="A46" t="s">
        <v>53</v>
      </c>
      <c r="B46" t="s">
        <v>40</v>
      </c>
      <c r="D46" t="e">
        <f>(D27^2+($D$6*$D$10)^2)^0.5</f>
        <v>#DIV/0!</v>
      </c>
      <c r="E46" t="s">
        <v>16</v>
      </c>
      <c r="F46" t="s">
        <v>38</v>
      </c>
    </row>
    <row r="47" spans="1:7">
      <c r="A47" t="s">
        <v>41</v>
      </c>
      <c r="B47" t="s">
        <v>54</v>
      </c>
      <c r="D47" t="e">
        <f>D46*D16*10^-3/$D$1</f>
        <v>#DIV/0!</v>
      </c>
      <c r="E47" t="e">
        <f>ROUND(D47,-2)</f>
        <v>#DIV/0!</v>
      </c>
      <c r="F47" t="s">
        <v>38</v>
      </c>
    </row>
    <row r="49" spans="1:6">
      <c r="A49" t="s">
        <v>55</v>
      </c>
      <c r="B49" t="s">
        <v>56</v>
      </c>
      <c r="D49" t="e">
        <f>(D30^2+($D$6*D$10)^2)^0.5</f>
        <v>#DIV/0!</v>
      </c>
      <c r="E49" t="s">
        <v>16</v>
      </c>
      <c r="F49" t="s">
        <v>69</v>
      </c>
    </row>
    <row r="50" spans="1:6">
      <c r="A50" t="s">
        <v>41</v>
      </c>
      <c r="B50" t="s">
        <v>57</v>
      </c>
      <c r="D50" t="e">
        <f>D49*D22*10^-3/$D$1</f>
        <v>#DIV/0!</v>
      </c>
      <c r="E50" t="e">
        <f>ROUND(D50,-2)</f>
        <v>#DIV/0!</v>
      </c>
      <c r="F50" t="s">
        <v>69</v>
      </c>
    </row>
    <row r="52" spans="1:6">
      <c r="A52" t="s">
        <v>70</v>
      </c>
      <c r="B52" t="s">
        <v>71</v>
      </c>
      <c r="D52" t="e">
        <f>(D31^2+($D$6*D$10)^2)^0.5</f>
        <v>#DIV/0!</v>
      </c>
      <c r="E52" t="s">
        <v>16</v>
      </c>
      <c r="F52" t="s">
        <v>73</v>
      </c>
    </row>
    <row r="53" spans="1:6">
      <c r="A53" t="s">
        <v>41</v>
      </c>
      <c r="B53" t="s">
        <v>72</v>
      </c>
      <c r="D53" t="e">
        <f>D52*D23*10^-3/$D$1</f>
        <v>#DIV/0!</v>
      </c>
      <c r="E53" t="e">
        <f>ROUND(D53,-2)</f>
        <v>#DIV/0!</v>
      </c>
      <c r="F53" t="s">
        <v>73</v>
      </c>
    </row>
    <row r="55" spans="1:6">
      <c r="A55" t="s">
        <v>74</v>
      </c>
      <c r="B55" t="s">
        <v>75</v>
      </c>
      <c r="D55" t="e">
        <f>(D32^2+($D$6*D$10)^2)^0.5</f>
        <v>#DIV/0!</v>
      </c>
      <c r="E55" t="s">
        <v>16</v>
      </c>
      <c r="F55" t="s">
        <v>73</v>
      </c>
    </row>
    <row r="56" spans="1:6">
      <c r="A56" t="s">
        <v>41</v>
      </c>
      <c r="B56" t="s">
        <v>76</v>
      </c>
      <c r="D56" t="e">
        <f>D55*D24*10^-3/$D$1</f>
        <v>#DIV/0!</v>
      </c>
      <c r="E56" t="e">
        <f>ROUND(D56,-2)</f>
        <v>#DIV/0!</v>
      </c>
      <c r="F56" t="s">
        <v>73</v>
      </c>
    </row>
    <row r="58" spans="1:6">
      <c r="B58" t="s">
        <v>82</v>
      </c>
      <c r="D58" t="e">
        <f>AVERAGE(D46,D49,D52,D55)</f>
        <v>#DIV/0!</v>
      </c>
    </row>
    <row r="59" spans="1:6" ht="17.25">
      <c r="B59" s="11" t="s">
        <v>83</v>
      </c>
      <c r="D59" s="14" t="e">
        <f>AVERAGE(D47,D50,D53,D56)</f>
        <v>#DIV/0!</v>
      </c>
    </row>
    <row r="61" spans="1:6">
      <c r="D61" s="7"/>
    </row>
  </sheetData>
  <phoneticPr fontId="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input_sheet</vt:lpstr>
      <vt:lpstr>Sheet1</vt:lpstr>
      <vt:lpstr>Sheet2</vt:lpstr>
      <vt:lpstr>Sheet3</vt:lpstr>
      <vt:lpstr>Sheet4</vt:lpstr>
      <vt:lpstr>Sheet5</vt:lpstr>
      <vt:lpstr>Sheet6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waseda</dc:creator>
  <cp:lastModifiedBy>waseda</cp:lastModifiedBy>
  <dcterms:created xsi:type="dcterms:W3CDTF">2012-11-03T02:31:29Z</dcterms:created>
  <dcterms:modified xsi:type="dcterms:W3CDTF">2017-03-04T01:35:13Z</dcterms:modified>
</cp:coreProperties>
</file>